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HOTARARI\An2020\februarie\13.02.2020 extra\04. PH buget 2020 Ocolul Silvic\"/>
    </mc:Choice>
  </mc:AlternateContent>
  <xr:revisionPtr revIDLastSave="0" documentId="13_ncr:1_{15F2826C-BBB3-4AF3-9CD7-22D44DD05C6F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 Bis.1" sheetId="1" r:id="rId1"/>
    <sheet name="Bis.2" sheetId="2" r:id="rId2"/>
    <sheet name="Bis.3" sheetId="3" r:id="rId3"/>
    <sheet name="Bis.4" sheetId="4" r:id="rId4"/>
    <sheet name="Bis.5" sheetId="5" r:id="rId5"/>
  </sheets>
  <externalReferences>
    <externalReference r:id="rId6"/>
  </externalReferences>
  <definedNames>
    <definedName name="A">' Bis.1'!#REF!</definedName>
    <definedName name="_xlnm.Print_Area" localSheetId="0">' Bis.1'!$A$1:$M$73</definedName>
    <definedName name="_xlnm.Print_Area" localSheetId="1">Bis.2!$A$1:$T$191</definedName>
    <definedName name="_xlnm.Print_Area" localSheetId="2">Bis.3!$A$1:$H$21</definedName>
    <definedName name="_xlnm.Print_Area" localSheetId="3">Bis.4!$A$1:$M$73</definedName>
    <definedName name="_xlnm.Print_Area" localSheetId="4">Bis.5!$A$1:$K$26</definedName>
    <definedName name="_xlnm.Print_Titles" localSheetId="0">' Bis.1'!$8:$10</definedName>
    <definedName name="_xlnm.Print_Titles" localSheetId="1">Bis.2!$9:$12</definedName>
    <definedName name="_xlnm.Print_Titles" localSheetId="3">Bis.4!$8:$11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  <c r="M68" i="4" l="1"/>
  <c r="M66" i="4" s="1"/>
  <c r="M64" i="4" s="1"/>
  <c r="L68" i="4"/>
  <c r="L66" i="4" s="1"/>
  <c r="L64" i="4" s="1"/>
  <c r="G68" i="4"/>
  <c r="G66" i="4" s="1"/>
  <c r="E68" i="4"/>
  <c r="E66" i="4" s="1"/>
  <c r="E64" i="4" s="1"/>
  <c r="K66" i="4"/>
  <c r="J66" i="4"/>
  <c r="I66" i="4"/>
  <c r="H66" i="4"/>
  <c r="F66" i="4"/>
  <c r="M61" i="4"/>
  <c r="L61" i="4"/>
  <c r="G61" i="4"/>
  <c r="E61" i="4"/>
  <c r="M58" i="4"/>
  <c r="L58" i="4"/>
  <c r="G58" i="4"/>
  <c r="E58" i="4"/>
  <c r="M55" i="4"/>
  <c r="L55" i="4"/>
  <c r="G52" i="4"/>
  <c r="G51" i="4" s="1"/>
  <c r="M51" i="4"/>
  <c r="L51" i="4"/>
  <c r="K51" i="4"/>
  <c r="J51" i="4"/>
  <c r="I51" i="4"/>
  <c r="H51" i="4"/>
  <c r="F51" i="4"/>
  <c r="E51" i="4"/>
  <c r="M47" i="4"/>
  <c r="L47" i="4"/>
  <c r="M38" i="4"/>
  <c r="L38" i="4"/>
  <c r="K38" i="4"/>
  <c r="J38" i="4"/>
  <c r="I38" i="4"/>
  <c r="H38" i="4"/>
  <c r="G38" i="4"/>
  <c r="F38" i="4"/>
  <c r="E38" i="4"/>
  <c r="M37" i="4"/>
  <c r="L37" i="4"/>
  <c r="K37" i="4"/>
  <c r="J37" i="4"/>
  <c r="I37" i="4"/>
  <c r="H37" i="4"/>
  <c r="G37" i="4"/>
  <c r="F37" i="4"/>
  <c r="E37" i="4"/>
  <c r="M34" i="4"/>
  <c r="L34" i="4"/>
  <c r="G34" i="4"/>
  <c r="E34" i="4"/>
  <c r="M31" i="4"/>
  <c r="L31" i="4"/>
  <c r="G31" i="4"/>
  <c r="E31" i="4"/>
  <c r="M26" i="4"/>
  <c r="L26" i="4"/>
  <c r="L25" i="4" s="1"/>
  <c r="G26" i="4"/>
  <c r="E26" i="4"/>
  <c r="M25" i="4"/>
  <c r="K25" i="4"/>
  <c r="K24" i="4" s="1"/>
  <c r="J25" i="4"/>
  <c r="J24" i="4" s="1"/>
  <c r="I25" i="4"/>
  <c r="I24" i="4" s="1"/>
  <c r="H25" i="4"/>
  <c r="H24" i="4" s="1"/>
  <c r="F25" i="4"/>
  <c r="D25" i="4"/>
  <c r="D24" i="4" s="1"/>
  <c r="M21" i="4"/>
  <c r="L21" i="4"/>
  <c r="G21" i="4"/>
  <c r="E21" i="4"/>
  <c r="M18" i="4"/>
  <c r="L18" i="4"/>
  <c r="M13" i="4"/>
  <c r="M12" i="4" s="1"/>
  <c r="L13" i="4"/>
  <c r="L12" i="4" s="1"/>
  <c r="K13" i="4"/>
  <c r="K12" i="4" s="1"/>
  <c r="J13" i="4"/>
  <c r="J12" i="4" s="1"/>
  <c r="I13" i="4"/>
  <c r="I12" i="4" s="1"/>
  <c r="H13" i="4"/>
  <c r="H12" i="4" s="1"/>
  <c r="G13" i="4"/>
  <c r="F13" i="4"/>
  <c r="F12" i="4" s="1"/>
  <c r="E13" i="4"/>
  <c r="G12" i="4"/>
  <c r="E12" i="4"/>
  <c r="H13" i="3"/>
  <c r="E13" i="3"/>
  <c r="G12" i="3"/>
  <c r="F12" i="3"/>
  <c r="D12" i="3"/>
  <c r="C12" i="3"/>
  <c r="E12" i="3" s="1"/>
  <c r="T182" i="2"/>
  <c r="S182" i="2"/>
  <c r="T181" i="2"/>
  <c r="S181" i="2"/>
  <c r="T180" i="2"/>
  <c r="S180" i="2"/>
  <c r="T179" i="2"/>
  <c r="S179" i="2"/>
  <c r="T178" i="2"/>
  <c r="S178" i="2"/>
  <c r="T177" i="2"/>
  <c r="S177" i="2"/>
  <c r="T176" i="2"/>
  <c r="S176" i="2"/>
  <c r="T175" i="2"/>
  <c r="S175" i="2"/>
  <c r="T174" i="2"/>
  <c r="S174" i="2"/>
  <c r="T173" i="2"/>
  <c r="S173" i="2"/>
  <c r="T172" i="2"/>
  <c r="S172" i="2"/>
  <c r="T171" i="2"/>
  <c r="S171" i="2"/>
  <c r="T170" i="2"/>
  <c r="S170" i="2"/>
  <c r="T169" i="2"/>
  <c r="S169" i="2"/>
  <c r="T168" i="2"/>
  <c r="S168" i="2"/>
  <c r="T167" i="2"/>
  <c r="S167" i="2"/>
  <c r="T165" i="2"/>
  <c r="S165" i="2"/>
  <c r="T164" i="2"/>
  <c r="S164" i="2"/>
  <c r="T163" i="2"/>
  <c r="S163" i="2"/>
  <c r="T162" i="2"/>
  <c r="S162" i="2"/>
  <c r="T161" i="2"/>
  <c r="S161" i="2"/>
  <c r="T159" i="2"/>
  <c r="S159" i="2"/>
  <c r="T157" i="2"/>
  <c r="S157" i="2"/>
  <c r="T156" i="2"/>
  <c r="S156" i="2"/>
  <c r="F155" i="2"/>
  <c r="F156" i="2" s="1"/>
  <c r="F157" i="2" s="1"/>
  <c r="F158" i="2" s="1"/>
  <c r="F159" i="2" s="1"/>
  <c r="F160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T154" i="2"/>
  <c r="S154" i="2"/>
  <c r="R153" i="2"/>
  <c r="T152" i="2"/>
  <c r="S152" i="2"/>
  <c r="T151" i="2"/>
  <c r="S151" i="2"/>
  <c r="T149" i="2"/>
  <c r="S149" i="2"/>
  <c r="T148" i="2"/>
  <c r="S148" i="2"/>
  <c r="T147" i="2"/>
  <c r="S147" i="2"/>
  <c r="T146" i="2"/>
  <c r="T145" i="2"/>
  <c r="S145" i="2"/>
  <c r="T144" i="2"/>
  <c r="S144" i="2"/>
  <c r="T143" i="2"/>
  <c r="S143" i="2"/>
  <c r="R142" i="2"/>
  <c r="Q142" i="2"/>
  <c r="P142" i="2"/>
  <c r="O142" i="2"/>
  <c r="N142" i="2"/>
  <c r="M142" i="2"/>
  <c r="L142" i="2"/>
  <c r="K142" i="2"/>
  <c r="J142" i="2"/>
  <c r="G29" i="1" s="1"/>
  <c r="I29" i="1" s="1"/>
  <c r="I142" i="2"/>
  <c r="G142" i="2"/>
  <c r="T141" i="2"/>
  <c r="S141" i="2"/>
  <c r="T140" i="2"/>
  <c r="S140" i="2"/>
  <c r="T139" i="2"/>
  <c r="S139" i="2"/>
  <c r="R138" i="2"/>
  <c r="Q138" i="2"/>
  <c r="S138" i="2" s="1"/>
  <c r="P138" i="2"/>
  <c r="O138" i="2"/>
  <c r="N138" i="2"/>
  <c r="M138" i="2"/>
  <c r="L138" i="2"/>
  <c r="K138" i="2"/>
  <c r="J138" i="2"/>
  <c r="I138" i="2"/>
  <c r="G138" i="2"/>
  <c r="T138" i="2" s="1"/>
  <c r="T137" i="2"/>
  <c r="S137" i="2"/>
  <c r="T136" i="2"/>
  <c r="S136" i="2"/>
  <c r="T135" i="2"/>
  <c r="S135" i="2"/>
  <c r="T134" i="2"/>
  <c r="S134" i="2"/>
  <c r="R133" i="2"/>
  <c r="Q133" i="2"/>
  <c r="S133" i="2" s="1"/>
  <c r="P133" i="2"/>
  <c r="O133" i="2"/>
  <c r="N133" i="2"/>
  <c r="M133" i="2"/>
  <c r="L133" i="2"/>
  <c r="K133" i="2"/>
  <c r="J133" i="2"/>
  <c r="I133" i="2"/>
  <c r="G133" i="2"/>
  <c r="S132" i="2"/>
  <c r="R132" i="2"/>
  <c r="P132" i="2"/>
  <c r="N132" i="2"/>
  <c r="L132" i="2"/>
  <c r="K132" i="2"/>
  <c r="M132" i="2" s="1"/>
  <c r="G132" i="2"/>
  <c r="T132" i="2" s="1"/>
  <c r="S131" i="2"/>
  <c r="R131" i="2"/>
  <c r="P131" i="2"/>
  <c r="N131" i="2"/>
  <c r="K131" i="2"/>
  <c r="M131" i="2" s="1"/>
  <c r="O131" i="2" s="1"/>
  <c r="G131" i="2"/>
  <c r="T131" i="2" s="1"/>
  <c r="T130" i="2"/>
  <c r="S130" i="2"/>
  <c r="T129" i="2"/>
  <c r="S129" i="2"/>
  <c r="T128" i="2"/>
  <c r="S128" i="2"/>
  <c r="T127" i="2"/>
  <c r="S127" i="2"/>
  <c r="R126" i="2"/>
  <c r="Q126" i="2"/>
  <c r="S126" i="2" s="1"/>
  <c r="P126" i="2"/>
  <c r="O126" i="2"/>
  <c r="N126" i="2"/>
  <c r="M126" i="2"/>
  <c r="L126" i="2"/>
  <c r="K126" i="2"/>
  <c r="I126" i="2"/>
  <c r="I125" i="2" s="1"/>
  <c r="G126" i="2"/>
  <c r="T126" i="2" s="1"/>
  <c r="R125" i="2"/>
  <c r="J125" i="2"/>
  <c r="T124" i="2"/>
  <c r="S124" i="2"/>
  <c r="T123" i="2"/>
  <c r="S123" i="2"/>
  <c r="T122" i="2"/>
  <c r="S122" i="2"/>
  <c r="T121" i="2"/>
  <c r="S121" i="2"/>
  <c r="T120" i="2"/>
  <c r="S120" i="2"/>
  <c r="K120" i="2"/>
  <c r="M120" i="2" s="1"/>
  <c r="R119" i="2"/>
  <c r="Q119" i="2"/>
  <c r="P119" i="2"/>
  <c r="N119" i="2"/>
  <c r="L119" i="2"/>
  <c r="J119" i="2"/>
  <c r="I119" i="2"/>
  <c r="G119" i="2"/>
  <c r="T118" i="2"/>
  <c r="S118" i="2"/>
  <c r="O118" i="2"/>
  <c r="T117" i="2"/>
  <c r="S117" i="2"/>
  <c r="K117" i="2"/>
  <c r="M117" i="2" s="1"/>
  <c r="R116" i="2"/>
  <c r="R115" i="2" s="1"/>
  <c r="Q116" i="2"/>
  <c r="Q115" i="2" s="1"/>
  <c r="P116" i="2"/>
  <c r="N116" i="2"/>
  <c r="L116" i="2"/>
  <c r="L115" i="2" s="1"/>
  <c r="J116" i="2"/>
  <c r="S116" i="2" s="1"/>
  <c r="I116" i="2"/>
  <c r="G116" i="2"/>
  <c r="G115" i="2" s="1"/>
  <c r="P115" i="2"/>
  <c r="T114" i="2"/>
  <c r="S114" i="2"/>
  <c r="T113" i="2"/>
  <c r="S113" i="2"/>
  <c r="T112" i="2"/>
  <c r="S112" i="2"/>
  <c r="R111" i="2"/>
  <c r="Q111" i="2"/>
  <c r="S111" i="2" s="1"/>
  <c r="P111" i="2"/>
  <c r="O111" i="2"/>
  <c r="N111" i="2"/>
  <c r="M111" i="2"/>
  <c r="L111" i="2"/>
  <c r="K111" i="2"/>
  <c r="J111" i="2"/>
  <c r="I111" i="2"/>
  <c r="G111" i="2"/>
  <c r="T111" i="2" s="1"/>
  <c r="T110" i="2"/>
  <c r="S110" i="2"/>
  <c r="T109" i="2"/>
  <c r="S109" i="2"/>
  <c r="T108" i="2"/>
  <c r="S108" i="2"/>
  <c r="T107" i="2"/>
  <c r="Q107" i="2"/>
  <c r="K107" i="2" s="1"/>
  <c r="K103" i="2" s="1"/>
  <c r="T106" i="2"/>
  <c r="S106" i="2"/>
  <c r="T105" i="2"/>
  <c r="S105" i="2"/>
  <c r="T104" i="2"/>
  <c r="S104" i="2"/>
  <c r="R103" i="2"/>
  <c r="Q103" i="2"/>
  <c r="P103" i="2"/>
  <c r="N103" i="2"/>
  <c r="N98" i="2" s="1"/>
  <c r="L103" i="2"/>
  <c r="J103" i="2"/>
  <c r="G23" i="1" s="1"/>
  <c r="I103" i="2"/>
  <c r="G103" i="2"/>
  <c r="T102" i="2"/>
  <c r="S102" i="2"/>
  <c r="T101" i="2"/>
  <c r="S101" i="2"/>
  <c r="K101" i="2"/>
  <c r="M101" i="2" s="1"/>
  <c r="O101" i="2" s="1"/>
  <c r="T100" i="2"/>
  <c r="S100" i="2"/>
  <c r="K100" i="2"/>
  <c r="M100" i="2" s="1"/>
  <c r="R99" i="2"/>
  <c r="R162" i="2" s="1"/>
  <c r="R165" i="2" s="1"/>
  <c r="Q99" i="2"/>
  <c r="Q98" i="2" s="1"/>
  <c r="P99" i="2"/>
  <c r="P162" i="2" s="1"/>
  <c r="P165" i="2" s="1"/>
  <c r="N99" i="2"/>
  <c r="N162" i="2" s="1"/>
  <c r="N165" i="2" s="1"/>
  <c r="L99" i="2"/>
  <c r="L162" i="2" s="1"/>
  <c r="L165" i="2" s="1"/>
  <c r="J99" i="2"/>
  <c r="I99" i="2"/>
  <c r="I98" i="2" s="1"/>
  <c r="G99" i="2"/>
  <c r="S96" i="2"/>
  <c r="R96" i="2"/>
  <c r="P96" i="2"/>
  <c r="P90" i="2" s="1"/>
  <c r="N96" i="2"/>
  <c r="N90" i="2" s="1"/>
  <c r="M96" i="2"/>
  <c r="O96" i="2" s="1"/>
  <c r="K96" i="2"/>
  <c r="G96" i="2"/>
  <c r="T96" i="2" s="1"/>
  <c r="S95" i="2"/>
  <c r="R95" i="2"/>
  <c r="L95" i="2"/>
  <c r="L90" i="2" s="1"/>
  <c r="K95" i="2"/>
  <c r="M95" i="2" s="1"/>
  <c r="O95" i="2" s="1"/>
  <c r="G95" i="2"/>
  <c r="T95" i="2" s="1"/>
  <c r="T94" i="2"/>
  <c r="S94" i="2"/>
  <c r="T93" i="2"/>
  <c r="S93" i="2"/>
  <c r="T92" i="2"/>
  <c r="S92" i="2"/>
  <c r="T91" i="2"/>
  <c r="S91" i="2"/>
  <c r="M91" i="2"/>
  <c r="K91" i="2"/>
  <c r="Q90" i="2"/>
  <c r="H19" i="1" s="1"/>
  <c r="K90" i="2"/>
  <c r="J90" i="2"/>
  <c r="I90" i="2"/>
  <c r="R89" i="2"/>
  <c r="Q89" i="2"/>
  <c r="K89" i="2" s="1"/>
  <c r="P89" i="2"/>
  <c r="N89" i="2"/>
  <c r="L89" i="2"/>
  <c r="G89" i="2"/>
  <c r="T89" i="2" s="1"/>
  <c r="T88" i="2"/>
  <c r="S88" i="2"/>
  <c r="K88" i="2"/>
  <c r="M88" i="2" s="1"/>
  <c r="O88" i="2" s="1"/>
  <c r="T87" i="2"/>
  <c r="S87" i="2"/>
  <c r="T86" i="2"/>
  <c r="S86" i="2"/>
  <c r="T85" i="2"/>
  <c r="S85" i="2"/>
  <c r="T84" i="2"/>
  <c r="S84" i="2"/>
  <c r="M84" i="2"/>
  <c r="O84" i="2" s="1"/>
  <c r="K84" i="2"/>
  <c r="T83" i="2"/>
  <c r="S83" i="2"/>
  <c r="K83" i="2"/>
  <c r="M83" i="2" s="1"/>
  <c r="O83" i="2" s="1"/>
  <c r="T82" i="2"/>
  <c r="S82" i="2"/>
  <c r="L82" i="2"/>
  <c r="L80" i="2" s="1"/>
  <c r="K82" i="2"/>
  <c r="M82" i="2" s="1"/>
  <c r="O82" i="2" s="1"/>
  <c r="T81" i="2"/>
  <c r="S81" i="2"/>
  <c r="K81" i="2"/>
  <c r="M81" i="2" s="1"/>
  <c r="S80" i="2"/>
  <c r="R80" i="2"/>
  <c r="Q80" i="2"/>
  <c r="P80" i="2"/>
  <c r="N80" i="2"/>
  <c r="J80" i="2"/>
  <c r="I80" i="2"/>
  <c r="G80" i="2"/>
  <c r="T79" i="2"/>
  <c r="S79" i="2"/>
  <c r="R79" i="2"/>
  <c r="P79" i="2"/>
  <c r="L79" i="2"/>
  <c r="K79" i="2"/>
  <c r="M79" i="2" s="1"/>
  <c r="O79" i="2" s="1"/>
  <c r="T78" i="2"/>
  <c r="S78" i="2"/>
  <c r="R78" i="2"/>
  <c r="P78" i="2"/>
  <c r="K78" i="2"/>
  <c r="M78" i="2" s="1"/>
  <c r="O78" i="2" s="1"/>
  <c r="T77" i="2"/>
  <c r="S77" i="2"/>
  <c r="T76" i="2"/>
  <c r="S76" i="2"/>
  <c r="K76" i="2"/>
  <c r="K75" i="2" s="1"/>
  <c r="K74" i="2" s="1"/>
  <c r="R75" i="2"/>
  <c r="R74" i="2" s="1"/>
  <c r="Q75" i="2"/>
  <c r="P75" i="2"/>
  <c r="P74" i="2" s="1"/>
  <c r="N75" i="2"/>
  <c r="N74" i="2" s="1"/>
  <c r="L75" i="2"/>
  <c r="I75" i="2"/>
  <c r="G75" i="2"/>
  <c r="L74" i="2"/>
  <c r="J74" i="2"/>
  <c r="I74" i="2"/>
  <c r="T73" i="2"/>
  <c r="S73" i="2"/>
  <c r="T72" i="2"/>
  <c r="S72" i="2"/>
  <c r="T71" i="2"/>
  <c r="S71" i="2"/>
  <c r="T70" i="2"/>
  <c r="S70" i="2"/>
  <c r="T69" i="2"/>
  <c r="S69" i="2"/>
  <c r="R68" i="2"/>
  <c r="Q68" i="2"/>
  <c r="S68" i="2" s="1"/>
  <c r="O68" i="2"/>
  <c r="M68" i="2"/>
  <c r="L68" i="2"/>
  <c r="K68" i="2"/>
  <c r="J68" i="2"/>
  <c r="I68" i="2"/>
  <c r="G68" i="2"/>
  <c r="T68" i="2" s="1"/>
  <c r="T67" i="2"/>
  <c r="S67" i="2"/>
  <c r="T66" i="2"/>
  <c r="S66" i="2"/>
  <c r="T65" i="2"/>
  <c r="S65" i="2"/>
  <c r="T64" i="2"/>
  <c r="S64" i="2"/>
  <c r="T63" i="2"/>
  <c r="S63" i="2"/>
  <c r="T62" i="2"/>
  <c r="S62" i="2"/>
  <c r="K62" i="2"/>
  <c r="M62" i="2" s="1"/>
  <c r="R61" i="2"/>
  <c r="Q61" i="2"/>
  <c r="S61" i="2" s="1"/>
  <c r="P61" i="2"/>
  <c r="N61" i="2"/>
  <c r="L61" i="2"/>
  <c r="K61" i="2"/>
  <c r="J61" i="2"/>
  <c r="I61" i="2"/>
  <c r="G61" i="2"/>
  <c r="S60" i="2"/>
  <c r="R60" i="2"/>
  <c r="R59" i="2" s="1"/>
  <c r="P60" i="2"/>
  <c r="K60" i="2"/>
  <c r="M60" i="2" s="1"/>
  <c r="G60" i="2"/>
  <c r="T60" i="2" s="1"/>
  <c r="Q59" i="2"/>
  <c r="P59" i="2"/>
  <c r="N59" i="2"/>
  <c r="L59" i="2"/>
  <c r="K59" i="2"/>
  <c r="J59" i="2"/>
  <c r="J57" i="2" s="1"/>
  <c r="I59" i="2"/>
  <c r="G59" i="2"/>
  <c r="T59" i="2" s="1"/>
  <c r="T58" i="2"/>
  <c r="S58" i="2"/>
  <c r="S56" i="2"/>
  <c r="R56" i="2"/>
  <c r="P56" i="2"/>
  <c r="N56" i="2"/>
  <c r="L56" i="2"/>
  <c r="K56" i="2"/>
  <c r="M56" i="2" s="1"/>
  <c r="O56" i="2" s="1"/>
  <c r="G56" i="2"/>
  <c r="T56" i="2" s="1"/>
  <c r="T55" i="2"/>
  <c r="S55" i="2"/>
  <c r="T54" i="2"/>
  <c r="S54" i="2"/>
  <c r="R53" i="2"/>
  <c r="Q53" i="2"/>
  <c r="S53" i="2" s="1"/>
  <c r="P53" i="2"/>
  <c r="O53" i="2"/>
  <c r="N53" i="2"/>
  <c r="M53" i="2"/>
  <c r="L53" i="2"/>
  <c r="L51" i="2" s="1"/>
  <c r="K53" i="2"/>
  <c r="J53" i="2"/>
  <c r="J51" i="2" s="1"/>
  <c r="I53" i="2"/>
  <c r="G53" i="2"/>
  <c r="T53" i="2" s="1"/>
  <c r="S52" i="2"/>
  <c r="R52" i="2"/>
  <c r="P52" i="2"/>
  <c r="N52" i="2"/>
  <c r="K52" i="2"/>
  <c r="M52" i="2" s="1"/>
  <c r="G52" i="2"/>
  <c r="T52" i="2" s="1"/>
  <c r="Q51" i="2"/>
  <c r="K51" i="2"/>
  <c r="I51" i="2"/>
  <c r="T50" i="2"/>
  <c r="S50" i="2"/>
  <c r="T49" i="2"/>
  <c r="S49" i="2"/>
  <c r="K49" i="2"/>
  <c r="M49" i="2" s="1"/>
  <c r="O49" i="2" s="1"/>
  <c r="S48" i="2"/>
  <c r="R48" i="2"/>
  <c r="P48" i="2"/>
  <c r="M48" i="2"/>
  <c r="O48" i="2" s="1"/>
  <c r="K48" i="2"/>
  <c r="I48" i="2"/>
  <c r="G48" i="2"/>
  <c r="T48" i="2" s="1"/>
  <c r="S47" i="2"/>
  <c r="R47" i="2"/>
  <c r="P47" i="2"/>
  <c r="N47" i="2"/>
  <c r="L47" i="2"/>
  <c r="K47" i="2"/>
  <c r="M47" i="2" s="1"/>
  <c r="O47" i="2" s="1"/>
  <c r="G47" i="2"/>
  <c r="T47" i="2" s="1"/>
  <c r="S46" i="2"/>
  <c r="R46" i="2"/>
  <c r="P46" i="2"/>
  <c r="K46" i="2"/>
  <c r="M46" i="2" s="1"/>
  <c r="O46" i="2" s="1"/>
  <c r="G46" i="2"/>
  <c r="T46" i="2" s="1"/>
  <c r="S45" i="2"/>
  <c r="R45" i="2"/>
  <c r="P45" i="2"/>
  <c r="P43" i="2" s="1"/>
  <c r="N45" i="2"/>
  <c r="L45" i="2"/>
  <c r="K45" i="2"/>
  <c r="M45" i="2" s="1"/>
  <c r="I45" i="2"/>
  <c r="G45" i="2"/>
  <c r="T44" i="2"/>
  <c r="S44" i="2"/>
  <c r="Q43" i="2"/>
  <c r="S43" i="2" s="1"/>
  <c r="N43" i="2"/>
  <c r="L43" i="2"/>
  <c r="J43" i="2"/>
  <c r="I43" i="2"/>
  <c r="T39" i="2"/>
  <c r="S39" i="2"/>
  <c r="T38" i="2"/>
  <c r="S38" i="2"/>
  <c r="K38" i="2"/>
  <c r="M38" i="2" s="1"/>
  <c r="T37" i="2"/>
  <c r="S37" i="2"/>
  <c r="T36" i="2"/>
  <c r="S36" i="2"/>
  <c r="T35" i="2"/>
  <c r="S35" i="2"/>
  <c r="R34" i="2"/>
  <c r="Q34" i="2"/>
  <c r="P34" i="2"/>
  <c r="N34" i="2"/>
  <c r="L34" i="2"/>
  <c r="K34" i="2"/>
  <c r="J34" i="2"/>
  <c r="G15" i="1" s="1"/>
  <c r="I34" i="2"/>
  <c r="G34" i="2"/>
  <c r="T33" i="2"/>
  <c r="S33" i="2"/>
  <c r="L33" i="2"/>
  <c r="K33" i="2"/>
  <c r="M33" i="2" s="1"/>
  <c r="O33" i="2" s="1"/>
  <c r="I33" i="2"/>
  <c r="T32" i="2"/>
  <c r="S32" i="2"/>
  <c r="T31" i="2"/>
  <c r="S31" i="2"/>
  <c r="T30" i="2"/>
  <c r="S30" i="2"/>
  <c r="T29" i="2"/>
  <c r="S29" i="2"/>
  <c r="T28" i="2"/>
  <c r="R28" i="2"/>
  <c r="R26" i="2" s="1"/>
  <c r="R14" i="2" s="1"/>
  <c r="R155" i="2" s="1"/>
  <c r="Q28" i="2"/>
  <c r="S28" i="2" s="1"/>
  <c r="N28" i="2" s="1"/>
  <c r="K28" i="2"/>
  <c r="J28" i="2"/>
  <c r="I28" i="2"/>
  <c r="G28" i="2"/>
  <c r="T27" i="2"/>
  <c r="S27" i="2"/>
  <c r="K27" i="2"/>
  <c r="L26" i="2"/>
  <c r="J26" i="2"/>
  <c r="I26" i="2"/>
  <c r="G26" i="2"/>
  <c r="T26" i="2" s="1"/>
  <c r="T25" i="2"/>
  <c r="S25" i="2"/>
  <c r="K25" i="2"/>
  <c r="M25" i="2" s="1"/>
  <c r="O25" i="2" s="1"/>
  <c r="T24" i="2"/>
  <c r="S24" i="2"/>
  <c r="K24" i="2"/>
  <c r="M24" i="2" s="1"/>
  <c r="O24" i="2" s="1"/>
  <c r="T23" i="2"/>
  <c r="S23" i="2"/>
  <c r="K23" i="2"/>
  <c r="M23" i="2" s="1"/>
  <c r="O23" i="2" s="1"/>
  <c r="T22" i="2"/>
  <c r="S22" i="2"/>
  <c r="K22" i="2"/>
  <c r="M22" i="2" s="1"/>
  <c r="S21" i="2"/>
  <c r="R21" i="2"/>
  <c r="P21" i="2"/>
  <c r="N21" i="2"/>
  <c r="L21" i="2"/>
  <c r="J21" i="2"/>
  <c r="I21" i="2"/>
  <c r="G21" i="2"/>
  <c r="T21" i="2" s="1"/>
  <c r="T20" i="2"/>
  <c r="S20" i="2"/>
  <c r="T19" i="2"/>
  <c r="S19" i="2"/>
  <c r="K19" i="2"/>
  <c r="M19" i="2" s="1"/>
  <c r="O19" i="2" s="1"/>
  <c r="T18" i="2"/>
  <c r="S18" i="2"/>
  <c r="K18" i="2"/>
  <c r="M18" i="2" s="1"/>
  <c r="O18" i="2" s="1"/>
  <c r="T17" i="2"/>
  <c r="Q17" i="2"/>
  <c r="S17" i="2" s="1"/>
  <c r="T16" i="2"/>
  <c r="Q16" i="2"/>
  <c r="I16" i="2"/>
  <c r="R15" i="2"/>
  <c r="P15" i="2"/>
  <c r="N15" i="2"/>
  <c r="L15" i="2"/>
  <c r="J15" i="2"/>
  <c r="I15" i="2"/>
  <c r="I14" i="2" s="1"/>
  <c r="G15" i="2"/>
  <c r="L70" i="1"/>
  <c r="I70" i="1"/>
  <c r="L69" i="1"/>
  <c r="I69" i="1"/>
  <c r="L67" i="1"/>
  <c r="I67" i="1"/>
  <c r="L66" i="1"/>
  <c r="I66" i="1"/>
  <c r="K64" i="1"/>
  <c r="K69" i="1" s="1"/>
  <c r="H64" i="1"/>
  <c r="L64" i="1" s="1"/>
  <c r="G64" i="1"/>
  <c r="I64" i="1" s="1"/>
  <c r="L63" i="1"/>
  <c r="I63" i="1"/>
  <c r="I62" i="1"/>
  <c r="I61" i="1"/>
  <c r="L60" i="1"/>
  <c r="K60" i="1"/>
  <c r="J60" i="1"/>
  <c r="M60" i="1" s="1"/>
  <c r="L59" i="1"/>
  <c r="K59" i="1"/>
  <c r="J59" i="1"/>
  <c r="J64" i="1" s="1"/>
  <c r="I59" i="1"/>
  <c r="L58" i="1"/>
  <c r="K58" i="1"/>
  <c r="K63" i="1" s="1"/>
  <c r="J58" i="1"/>
  <c r="J63" i="1" s="1"/>
  <c r="M63" i="1" s="1"/>
  <c r="I58" i="1"/>
  <c r="K57" i="1"/>
  <c r="K62" i="1" s="1"/>
  <c r="K67" i="1" s="1"/>
  <c r="J57" i="1"/>
  <c r="J62" i="1" s="1"/>
  <c r="L62" i="1" s="1"/>
  <c r="I57" i="1"/>
  <c r="K56" i="1"/>
  <c r="K61" i="1" s="1"/>
  <c r="K66" i="1" s="1"/>
  <c r="J56" i="1"/>
  <c r="J61" i="1" s="1"/>
  <c r="I56" i="1"/>
  <c r="G55" i="1"/>
  <c r="G60" i="1" s="1"/>
  <c r="I60" i="1" s="1"/>
  <c r="M52" i="1"/>
  <c r="L47" i="1"/>
  <c r="I47" i="1"/>
  <c r="I52" i="1" s="1"/>
  <c r="L46" i="1"/>
  <c r="I46" i="1"/>
  <c r="M45" i="1"/>
  <c r="L45" i="1"/>
  <c r="G45" i="1"/>
  <c r="I45" i="1" s="1"/>
  <c r="L43" i="1"/>
  <c r="I43" i="1"/>
  <c r="M41" i="1"/>
  <c r="L41" i="1"/>
  <c r="I41" i="1"/>
  <c r="L40" i="1"/>
  <c r="K40" i="1"/>
  <c r="K45" i="1" s="1"/>
  <c r="J40" i="1"/>
  <c r="M40" i="1" s="1"/>
  <c r="I40" i="1"/>
  <c r="L39" i="1"/>
  <c r="K39" i="1"/>
  <c r="J39" i="1"/>
  <c r="M39" i="1" s="1"/>
  <c r="I39" i="1"/>
  <c r="L38" i="1"/>
  <c r="K38" i="1"/>
  <c r="K43" i="1" s="1"/>
  <c r="J38" i="1"/>
  <c r="M38" i="1" s="1"/>
  <c r="I38" i="1"/>
  <c r="L35" i="1"/>
  <c r="I35" i="1"/>
  <c r="L34" i="1"/>
  <c r="I34" i="1"/>
  <c r="L33" i="1"/>
  <c r="I33" i="1"/>
  <c r="L32" i="1"/>
  <c r="I32" i="1"/>
  <c r="M29" i="1"/>
  <c r="H29" i="1"/>
  <c r="L29" i="1" s="1"/>
  <c r="M28" i="1"/>
  <c r="G28" i="1"/>
  <c r="H27" i="1"/>
  <c r="G27" i="1"/>
  <c r="M26" i="1"/>
  <c r="H26" i="1"/>
  <c r="M25" i="1"/>
  <c r="L25" i="1"/>
  <c r="I25" i="1"/>
  <c r="K24" i="1"/>
  <c r="J24" i="1"/>
  <c r="M24" i="1" s="1"/>
  <c r="G24" i="1"/>
  <c r="H23" i="1"/>
  <c r="J23" i="1" s="1"/>
  <c r="G22" i="1"/>
  <c r="M20" i="1"/>
  <c r="L20" i="1"/>
  <c r="K19" i="1"/>
  <c r="M19" i="1" s="1"/>
  <c r="G19" i="1"/>
  <c r="K18" i="1"/>
  <c r="J17" i="1"/>
  <c r="J16" i="1" s="1"/>
  <c r="M15" i="1"/>
  <c r="H15" i="1"/>
  <c r="L15" i="1" s="1"/>
  <c r="I14" i="1"/>
  <c r="K12" i="1"/>
  <c r="K11" i="1" s="1"/>
  <c r="J11" i="1"/>
  <c r="F24" i="4" l="1"/>
  <c r="O117" i="2"/>
  <c r="O116" i="2" s="1"/>
  <c r="M116" i="2"/>
  <c r="H22" i="1"/>
  <c r="J22" i="1" s="1"/>
  <c r="M22" i="1" s="1"/>
  <c r="H24" i="1"/>
  <c r="I24" i="1" s="1"/>
  <c r="K17" i="2"/>
  <c r="M17" i="2" s="1"/>
  <c r="O17" i="2" s="1"/>
  <c r="G51" i="2"/>
  <c r="P51" i="2"/>
  <c r="P42" i="2" s="1"/>
  <c r="I57" i="2"/>
  <c r="I42" i="2" s="1"/>
  <c r="T61" i="2"/>
  <c r="T80" i="2"/>
  <c r="P98" i="2"/>
  <c r="P160" i="2" s="1"/>
  <c r="P166" i="2" s="1"/>
  <c r="K116" i="2"/>
  <c r="T119" i="2"/>
  <c r="E25" i="4"/>
  <c r="E24" i="4" s="1"/>
  <c r="L14" i="2"/>
  <c r="L155" i="2" s="1"/>
  <c r="K26" i="2"/>
  <c r="T99" i="2"/>
  <c r="S99" i="2"/>
  <c r="J115" i="2"/>
  <c r="G26" i="1" s="1"/>
  <c r="T116" i="2"/>
  <c r="I23" i="1"/>
  <c r="T15" i="2"/>
  <c r="R43" i="2"/>
  <c r="R42" i="2" s="1"/>
  <c r="R41" i="2" s="1"/>
  <c r="R40" i="2" s="1"/>
  <c r="R150" i="2" s="1"/>
  <c r="S59" i="2"/>
  <c r="R57" i="2"/>
  <c r="S90" i="2"/>
  <c r="R90" i="2"/>
  <c r="S107" i="2"/>
  <c r="I115" i="2"/>
  <c r="K125" i="2"/>
  <c r="G25" i="4"/>
  <c r="G24" i="4" s="1"/>
  <c r="M57" i="1"/>
  <c r="M59" i="1"/>
  <c r="O60" i="2"/>
  <c r="O59" i="2" s="1"/>
  <c r="M59" i="2"/>
  <c r="M99" i="2"/>
  <c r="O100" i="2"/>
  <c r="O99" i="2"/>
  <c r="J42" i="2"/>
  <c r="G18" i="1" s="1"/>
  <c r="K21" i="2"/>
  <c r="K43" i="2"/>
  <c r="K80" i="2"/>
  <c r="K57" i="2" s="1"/>
  <c r="K99" i="2"/>
  <c r="K98" i="2" s="1"/>
  <c r="K119" i="2"/>
  <c r="L22" i="1"/>
  <c r="M56" i="1"/>
  <c r="S51" i="2"/>
  <c r="M76" i="2"/>
  <c r="O76" i="2" s="1"/>
  <c r="O75" i="2" s="1"/>
  <c r="O74" i="2" s="1"/>
  <c r="S89" i="2"/>
  <c r="G98" i="2"/>
  <c r="R97" i="2"/>
  <c r="L125" i="2"/>
  <c r="H12" i="3"/>
  <c r="R51" i="2"/>
  <c r="M28" i="2"/>
  <c r="M26" i="2" s="1"/>
  <c r="S34" i="2"/>
  <c r="G90" i="2"/>
  <c r="T90" i="2" s="1"/>
  <c r="L98" i="2"/>
  <c r="L97" i="2" s="1"/>
  <c r="J30" i="1"/>
  <c r="J36" i="1" s="1"/>
  <c r="R13" i="2"/>
  <c r="T34" i="2"/>
  <c r="L57" i="2"/>
  <c r="L42" i="2" s="1"/>
  <c r="S119" i="2"/>
  <c r="N125" i="2"/>
  <c r="T142" i="2"/>
  <c r="T51" i="2"/>
  <c r="N51" i="2"/>
  <c r="P57" i="2"/>
  <c r="Q125" i="2"/>
  <c r="S142" i="2"/>
  <c r="J14" i="2"/>
  <c r="G12" i="1" s="1"/>
  <c r="G65" i="1" s="1"/>
  <c r="M89" i="2"/>
  <c r="O89" i="2" s="1"/>
  <c r="N115" i="2"/>
  <c r="N97" i="2" s="1"/>
  <c r="M54" i="4"/>
  <c r="M24" i="4" s="1"/>
  <c r="J31" i="1"/>
  <c r="M62" i="1"/>
  <c r="I13" i="2"/>
  <c r="I155" i="2"/>
  <c r="S16" i="2"/>
  <c r="K16" i="2"/>
  <c r="K15" i="2" s="1"/>
  <c r="P28" i="2"/>
  <c r="P26" i="2" s="1"/>
  <c r="P14" i="2" s="1"/>
  <c r="N26" i="2"/>
  <c r="N14" i="2" s="1"/>
  <c r="Q74" i="2"/>
  <c r="S75" i="2"/>
  <c r="J68" i="1"/>
  <c r="I19" i="1"/>
  <c r="L19" i="1"/>
  <c r="G43" i="2"/>
  <c r="T45" i="2"/>
  <c r="O81" i="2"/>
  <c r="O80" i="2" s="1"/>
  <c r="M80" i="2"/>
  <c r="I160" i="2"/>
  <c r="I166" i="2" s="1"/>
  <c r="I97" i="2"/>
  <c r="O120" i="2"/>
  <c r="O119" i="2" s="1"/>
  <c r="O115" i="2" s="1"/>
  <c r="M119" i="2"/>
  <c r="M115" i="2" s="1"/>
  <c r="K23" i="1"/>
  <c r="M23" i="1" s="1"/>
  <c r="L13" i="2"/>
  <c r="O22" i="2"/>
  <c r="O21" i="2" s="1"/>
  <c r="M21" i="2"/>
  <c r="T75" i="2"/>
  <c r="G74" i="2"/>
  <c r="T74" i="2" s="1"/>
  <c r="J98" i="2"/>
  <c r="T98" i="2" s="1"/>
  <c r="T160" i="2" s="1"/>
  <c r="P125" i="2"/>
  <c r="M11" i="1"/>
  <c r="J67" i="1"/>
  <c r="M67" i="1" s="1"/>
  <c r="O45" i="2"/>
  <c r="O43" i="2" s="1"/>
  <c r="M43" i="2"/>
  <c r="O62" i="2"/>
  <c r="O61" i="2" s="1"/>
  <c r="M61" i="2"/>
  <c r="K160" i="2"/>
  <c r="K166" i="2" s="1"/>
  <c r="S103" i="2"/>
  <c r="T133" i="2"/>
  <c r="G125" i="2"/>
  <c r="T125" i="2" s="1"/>
  <c r="I26" i="1"/>
  <c r="L26" i="1"/>
  <c r="O52" i="2"/>
  <c r="O51" i="2" s="1"/>
  <c r="M51" i="2"/>
  <c r="G97" i="2"/>
  <c r="G160" i="2"/>
  <c r="G166" i="2" s="1"/>
  <c r="L54" i="4"/>
  <c r="L24" i="4" s="1"/>
  <c r="I15" i="1"/>
  <c r="Q15" i="2"/>
  <c r="N57" i="2"/>
  <c r="O91" i="2"/>
  <c r="O90" i="2" s="1"/>
  <c r="M90" i="2"/>
  <c r="T103" i="2"/>
  <c r="M125" i="2"/>
  <c r="O132" i="2"/>
  <c r="O125" i="2" s="1"/>
  <c r="M18" i="1"/>
  <c r="K17" i="1"/>
  <c r="K16" i="1" s="1"/>
  <c r="K68" i="1" s="1"/>
  <c r="J69" i="1"/>
  <c r="M69" i="1" s="1"/>
  <c r="M64" i="1"/>
  <c r="J66" i="1"/>
  <c r="M61" i="1"/>
  <c r="L61" i="1"/>
  <c r="O38" i="2"/>
  <c r="O34" i="2" s="1"/>
  <c r="M34" i="2"/>
  <c r="K65" i="1"/>
  <c r="K70" i="1" s="1"/>
  <c r="M12" i="1"/>
  <c r="J65" i="1"/>
  <c r="J70" i="1" s="1"/>
  <c r="M70" i="1" s="1"/>
  <c r="Q160" i="2"/>
  <c r="Q166" i="2" s="1"/>
  <c r="Q97" i="2"/>
  <c r="S98" i="2"/>
  <c r="S160" i="2" s="1"/>
  <c r="H21" i="1"/>
  <c r="G14" i="2"/>
  <c r="R98" i="2"/>
  <c r="M107" i="2"/>
  <c r="M103" i="2" s="1"/>
  <c r="M98" i="2" s="1"/>
  <c r="L23" i="1"/>
  <c r="J43" i="1"/>
  <c r="O28" i="2"/>
  <c r="O26" i="2" s="1"/>
  <c r="R167" i="2"/>
  <c r="M75" i="2"/>
  <c r="M74" i="2" s="1"/>
  <c r="I27" i="1"/>
  <c r="Q26" i="2"/>
  <c r="S26" i="2" s="1"/>
  <c r="N160" i="2"/>
  <c r="N166" i="2" s="1"/>
  <c r="J27" i="1"/>
  <c r="L27" i="1" s="1"/>
  <c r="I41" i="2" l="1"/>
  <c r="L24" i="1"/>
  <c r="N42" i="2"/>
  <c r="K14" i="2"/>
  <c r="K115" i="2"/>
  <c r="K97" i="2" s="1"/>
  <c r="J155" i="2"/>
  <c r="J37" i="1"/>
  <c r="L41" i="2"/>
  <c r="T115" i="2"/>
  <c r="I22" i="1"/>
  <c r="P97" i="2"/>
  <c r="P41" i="2" s="1"/>
  <c r="L167" i="2"/>
  <c r="S115" i="2"/>
  <c r="O57" i="2"/>
  <c r="O42" i="2" s="1"/>
  <c r="J13" i="2"/>
  <c r="M57" i="2"/>
  <c r="M42" i="2" s="1"/>
  <c r="S125" i="2"/>
  <c r="H28" i="1"/>
  <c r="G11" i="1"/>
  <c r="M16" i="2"/>
  <c r="L160" i="2"/>
  <c r="L166" i="2" s="1"/>
  <c r="K42" i="2"/>
  <c r="K41" i="2" s="1"/>
  <c r="N41" i="2"/>
  <c r="N158" i="2" s="1"/>
  <c r="M160" i="2"/>
  <c r="M166" i="2" s="1"/>
  <c r="M97" i="2"/>
  <c r="Q14" i="2"/>
  <c r="S15" i="2"/>
  <c r="O107" i="2"/>
  <c r="O103" i="2" s="1"/>
  <c r="O98" i="2" s="1"/>
  <c r="G57" i="2"/>
  <c r="T57" i="2" s="1"/>
  <c r="J21" i="1"/>
  <c r="M21" i="1" s="1"/>
  <c r="N167" i="2"/>
  <c r="N155" i="2"/>
  <c r="N13" i="2"/>
  <c r="P13" i="2"/>
  <c r="P155" i="2"/>
  <c r="P167" i="2"/>
  <c r="Q57" i="2"/>
  <c r="S74" i="2"/>
  <c r="I40" i="2"/>
  <c r="I150" i="2" s="1"/>
  <c r="I153" i="2" s="1"/>
  <c r="I158" i="2"/>
  <c r="T43" i="2"/>
  <c r="M17" i="1"/>
  <c r="R158" i="2"/>
  <c r="R160" i="2"/>
  <c r="R166" i="2" s="1"/>
  <c r="K155" i="2"/>
  <c r="K13" i="2"/>
  <c r="L40" i="2"/>
  <c r="L150" i="2" s="1"/>
  <c r="L153" i="2" s="1"/>
  <c r="L158" i="2"/>
  <c r="H20" i="1"/>
  <c r="T14" i="2"/>
  <c r="G13" i="2"/>
  <c r="G155" i="2"/>
  <c r="J97" i="2"/>
  <c r="J160" i="2"/>
  <c r="J166" i="2" s="1"/>
  <c r="T166" i="2" s="1"/>
  <c r="G21" i="1"/>
  <c r="I21" i="1" s="1"/>
  <c r="M16" i="1"/>
  <c r="M68" i="1" s="1"/>
  <c r="K30" i="1"/>
  <c r="J42" i="1"/>
  <c r="K27" i="1"/>
  <c r="M27" i="1" s="1"/>
  <c r="P158" i="2" l="1"/>
  <c r="P40" i="2"/>
  <c r="P150" i="2" s="1"/>
  <c r="P153" i="2" s="1"/>
  <c r="T155" i="2"/>
  <c r="N40" i="2"/>
  <c r="N150" i="2" s="1"/>
  <c r="N153" i="2" s="1"/>
  <c r="K158" i="2"/>
  <c r="K40" i="2"/>
  <c r="L28" i="1"/>
  <c r="I28" i="1"/>
  <c r="M15" i="2"/>
  <c r="M14" i="2" s="1"/>
  <c r="M155" i="2" s="1"/>
  <c r="O16" i="2"/>
  <c r="O15" i="2" s="1"/>
  <c r="O14" i="2" s="1"/>
  <c r="O13" i="2" s="1"/>
  <c r="K150" i="2"/>
  <c r="K153" i="2" s="1"/>
  <c r="S57" i="2"/>
  <c r="Q42" i="2"/>
  <c r="G20" i="1"/>
  <c r="I20" i="1" s="1"/>
  <c r="J41" i="2"/>
  <c r="T97" i="2"/>
  <c r="L21" i="1"/>
  <c r="Q13" i="2"/>
  <c r="S14" i="2"/>
  <c r="Q155" i="2"/>
  <c r="S155" i="2" s="1"/>
  <c r="H12" i="1"/>
  <c r="I12" i="1" s="1"/>
  <c r="K37" i="1"/>
  <c r="M37" i="1" s="1"/>
  <c r="K31" i="1"/>
  <c r="M31" i="1" s="1"/>
  <c r="M30" i="1"/>
  <c r="G42" i="2"/>
  <c r="S166" i="2"/>
  <c r="S97" i="2"/>
  <c r="O160" i="2"/>
  <c r="O166" i="2" s="1"/>
  <c r="O97" i="2"/>
  <c r="O41" i="2" s="1"/>
  <c r="T13" i="2"/>
  <c r="M13" i="2"/>
  <c r="J44" i="1"/>
  <c r="M41" i="2"/>
  <c r="O155" i="2" l="1"/>
  <c r="O40" i="2"/>
  <c r="O150" i="2" s="1"/>
  <c r="O153" i="2" s="1"/>
  <c r="O158" i="2"/>
  <c r="S42" i="2"/>
  <c r="H18" i="1"/>
  <c r="Q41" i="2"/>
  <c r="G41" i="2"/>
  <c r="T42" i="2"/>
  <c r="S13" i="2"/>
  <c r="M40" i="2"/>
  <c r="M150" i="2" s="1"/>
  <c r="M153" i="2" s="1"/>
  <c r="M158" i="2"/>
  <c r="J48" i="1"/>
  <c r="K36" i="1"/>
  <c r="H65" i="1"/>
  <c r="H11" i="1"/>
  <c r="L12" i="1"/>
  <c r="J158" i="2"/>
  <c r="J40" i="2"/>
  <c r="J150" i="2" s="1"/>
  <c r="J153" i="2" s="1"/>
  <c r="G31" i="1" s="1"/>
  <c r="G17" i="1"/>
  <c r="G16" i="1" s="1"/>
  <c r="L65" i="1" l="1"/>
  <c r="I65" i="1"/>
  <c r="G68" i="1"/>
  <c r="G30" i="1"/>
  <c r="K42" i="1"/>
  <c r="M36" i="1"/>
  <c r="Q40" i="2"/>
  <c r="H17" i="1"/>
  <c r="S41" i="2"/>
  <c r="Q158" i="2"/>
  <c r="S158" i="2" s="1"/>
  <c r="I18" i="1"/>
  <c r="L18" i="1"/>
  <c r="G158" i="2"/>
  <c r="T158" i="2" s="1"/>
  <c r="T41" i="2"/>
  <c r="G40" i="2"/>
  <c r="I11" i="1"/>
  <c r="L11" i="1"/>
  <c r="T40" i="2" l="1"/>
  <c r="G150" i="2"/>
  <c r="L17" i="1"/>
  <c r="H16" i="1"/>
  <c r="I17" i="1"/>
  <c r="S40" i="2"/>
  <c r="Q150" i="2"/>
  <c r="K44" i="1"/>
  <c r="M44" i="1" s="1"/>
  <c r="M42" i="1"/>
  <c r="G36" i="1"/>
  <c r="G37" i="1"/>
  <c r="K48" i="1" l="1"/>
  <c r="M48" i="1" s="1"/>
  <c r="G42" i="1"/>
  <c r="H68" i="1"/>
  <c r="L16" i="1"/>
  <c r="I16" i="1"/>
  <c r="H30" i="1"/>
  <c r="T150" i="2"/>
  <c r="G153" i="2"/>
  <c r="T153" i="2" s="1"/>
  <c r="S150" i="2"/>
  <c r="Q153" i="2"/>
  <c r="S153" i="2" l="1"/>
  <c r="H31" i="1"/>
  <c r="L68" i="1"/>
  <c r="I68" i="1"/>
  <c r="G44" i="1"/>
  <c r="G48" i="1" s="1"/>
  <c r="H36" i="1"/>
  <c r="H37" i="1"/>
  <c r="L30" i="1"/>
  <c r="I30" i="1"/>
  <c r="H42" i="1" l="1"/>
  <c r="L36" i="1"/>
  <c r="I36" i="1"/>
  <c r="L31" i="1"/>
  <c r="I31" i="1"/>
  <c r="L37" i="1"/>
  <c r="I37" i="1"/>
  <c r="H44" i="1" l="1"/>
  <c r="L42" i="1"/>
  <c r="I42" i="1"/>
  <c r="L44" i="1" l="1"/>
  <c r="I44" i="1"/>
  <c r="H48" i="1"/>
  <c r="L48" i="1" l="1"/>
  <c r="I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Aura</author>
    <author>aa</author>
  </authors>
  <commentList>
    <comment ref="G19" authorId="0" shapeId="0" xr:uid="{00000000-0006-0000-0100-000001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</t>
        </r>
      </text>
    </comment>
    <comment ref="I19" authorId="0" shapeId="0" xr:uid="{00000000-0006-0000-0100-000002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40,62 lei
</t>
        </r>
      </text>
    </comment>
    <comment ref="J19" authorId="0" shapeId="0" xr:uid="{00000000-0006-0000-0100-000003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</t>
        </r>
      </text>
    </comment>
    <comment ref="L19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aa:</t>
        </r>
        <r>
          <rPr>
            <sz val="9"/>
            <color indexed="81"/>
            <rFont val="Tahoma"/>
            <family val="2"/>
          </rPr>
          <t xml:space="preserve">
vanatoare</t>
        </r>
      </text>
    </comment>
    <comment ref="N19" authorId="0" shapeId="0" xr:uid="{00000000-0006-0000-0100-000005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
</t>
        </r>
      </text>
    </comment>
    <comment ref="P19" authorId="0" shapeId="0" xr:uid="{00000000-0006-0000-0100-000006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
</t>
        </r>
      </text>
    </comment>
    <comment ref="R19" authorId="0" shapeId="0" xr:uid="{00000000-0006-0000-0100-000007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</t>
        </r>
      </text>
    </comment>
    <comment ref="I33" authorId="0" shapeId="0" xr:uid="{00000000-0006-0000-0100-000008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partie de schi 64 lei si vl stegi slatnita 34,50 lei</t>
        </r>
      </text>
    </comment>
    <comment ref="L3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aa:</t>
        </r>
        <r>
          <rPr>
            <sz val="9"/>
            <color indexed="81"/>
            <rFont val="Tahoma"/>
            <family val="2"/>
          </rPr>
          <t xml:space="preserve">
vanatoare 0.57</t>
        </r>
      </text>
    </comment>
    <comment ref="G45" authorId="0" shapeId="0" xr:uid="{00000000-0006-0000-0100-00000A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17,05
</t>
        </r>
      </text>
    </comment>
    <comment ref="I45" authorId="0" shapeId="0" xr:uid="{00000000-0006-0000-0100-00000B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hrana animale vantoare 3,15 lei
consum os 48,4 lei</t>
        </r>
      </text>
    </comment>
    <comment ref="L45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aa:</t>
        </r>
        <r>
          <rPr>
            <sz val="9"/>
            <color indexed="81"/>
            <rFont val="Tahoma"/>
            <family val="2"/>
          </rPr>
          <t xml:space="preserve">
vanatoare 4.35
</t>
        </r>
      </text>
    </comment>
    <comment ref="N45" authorId="0" shapeId="0" xr:uid="{00000000-0006-0000-0100-00000D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8,55 lei
</t>
        </r>
      </text>
    </comment>
    <comment ref="P45" authorId="0" shapeId="0" xr:uid="{00000000-0006-0000-0100-00000E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11,19 lei
</t>
        </r>
      </text>
    </comment>
    <comment ref="Q45" authorId="0" shapeId="0" xr:uid="{00000000-0006-0000-0100-00000F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hrana animale vantoare 3,15 lei
consum os 48,4 lei</t>
        </r>
      </text>
    </comment>
    <comment ref="R45" authorId="0" shapeId="0" xr:uid="{00000000-0006-0000-0100-000010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17,05
</t>
        </r>
      </text>
    </comment>
    <comment ref="G46" authorId="0" shapeId="0" xr:uid="{00000000-0006-0000-0100-000011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0,9
</t>
        </r>
      </text>
    </comment>
    <comment ref="I46" authorId="0" shapeId="0" xr:uid="{00000000-0006-0000-0100-000012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vantoare 4,20 lei
consum os.35 lei
</t>
        </r>
      </text>
    </comment>
    <comment ref="P46" authorId="0" shapeId="0" xr:uid="{00000000-0006-0000-0100-000013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0,20 lei
</t>
        </r>
      </text>
    </comment>
    <comment ref="Q46" authorId="0" shapeId="0" xr:uid="{00000000-0006-0000-0100-000014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vantoare 4,20 lei
consum os.35 lei
</t>
        </r>
      </text>
    </comment>
    <comment ref="R46" authorId="0" shapeId="0" xr:uid="{00000000-0006-0000-0100-000015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0,9
</t>
        </r>
      </text>
    </comment>
    <comment ref="G47" authorId="0" shapeId="0" xr:uid="{00000000-0006-0000-0100-000016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6,13
</t>
        </r>
      </text>
    </comment>
    <comment ref="I47" authorId="0" shapeId="0" xr:uid="{00000000-0006-0000-0100-000017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vantoare 7,6 lei
consum os 90 lei</t>
        </r>
      </text>
    </comment>
    <comment ref="L47" authorId="1" shapeId="0" xr:uid="{00000000-0006-0000-0100-000018000000}">
      <text>
        <r>
          <rPr>
            <b/>
            <sz val="9"/>
            <color indexed="81"/>
            <rFont val="Tahoma"/>
            <family val="2"/>
          </rPr>
          <t>aa:</t>
        </r>
        <r>
          <rPr>
            <sz val="9"/>
            <color indexed="81"/>
            <rFont val="Tahoma"/>
            <family val="2"/>
          </rPr>
          <t xml:space="preserve">
vanatoare 1.68
</t>
        </r>
      </text>
    </comment>
    <comment ref="N47" authorId="0" shapeId="0" xr:uid="{00000000-0006-0000-0100-000019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vanatoae 2,96 lei
</t>
        </r>
      </text>
    </comment>
    <comment ref="P47" authorId="0" shapeId="0" xr:uid="{00000000-0006-0000-0100-00001A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vanatoae 4,47 lei
</t>
        </r>
      </text>
    </comment>
    <comment ref="Q47" authorId="0" shapeId="0" xr:uid="{00000000-0006-0000-0100-00001B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vantoare 7,6 lei
consum os 90 lei</t>
        </r>
      </text>
    </comment>
    <comment ref="R47" authorId="0" shapeId="0" xr:uid="{00000000-0006-0000-0100-00001C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6,13
</t>
        </r>
      </text>
    </comment>
    <comment ref="G48" authorId="0" shapeId="0" xr:uid="{00000000-0006-0000-0100-00001D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1,01
</t>
        </r>
      </text>
    </comment>
    <comment ref="I48" authorId="0" shapeId="0" xr:uid="{00000000-0006-0000-0100-00001E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vantoare 0,80 lei
tinuta personal 32 lei
echipament de protectie 5 lei
</t>
        </r>
      </text>
    </comment>
    <comment ref="P48" authorId="0" shapeId="0" xr:uid="{00000000-0006-0000-0100-00001F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1,01 lei</t>
        </r>
      </text>
    </comment>
    <comment ref="R48" authorId="0" shapeId="0" xr:uid="{00000000-0006-0000-0100-000020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1,01
</t>
        </r>
      </text>
    </comment>
    <comment ref="G52" authorId="0" shapeId="0" xr:uid="{00000000-0006-0000-0100-000021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0,47
</t>
        </r>
      </text>
    </comment>
    <comment ref="J52" authorId="0" shapeId="0" xr:uid="{00000000-0006-0000-0100-000022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0,47
</t>
        </r>
      </text>
    </comment>
    <comment ref="N52" authorId="0" shapeId="0" xr:uid="{00000000-0006-0000-0100-000023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0,19 lei</t>
        </r>
      </text>
    </comment>
    <comment ref="P52" authorId="0" shapeId="0" xr:uid="{00000000-0006-0000-0100-000024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1,95 lei</t>
        </r>
      </text>
    </comment>
    <comment ref="R52" authorId="0" shapeId="0" xr:uid="{00000000-0006-0000-0100-000025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0,47
</t>
        </r>
      </text>
    </comment>
    <comment ref="G56" authorId="0" shapeId="0" xr:uid="{00000000-0006-0000-0100-000026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0,38
</t>
        </r>
      </text>
    </comment>
    <comment ref="J56" authorId="0" shapeId="0" xr:uid="{00000000-0006-0000-0100-000027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0,38
</t>
        </r>
      </text>
    </comment>
    <comment ref="L56" authorId="1" shapeId="0" xr:uid="{00000000-0006-0000-0100-000028000000}">
      <text>
        <r>
          <rPr>
            <b/>
            <sz val="9"/>
            <color indexed="81"/>
            <rFont val="Tahoma"/>
            <family val="2"/>
          </rPr>
          <t>aa:</t>
        </r>
        <r>
          <rPr>
            <sz val="9"/>
            <color indexed="81"/>
            <rFont val="Tahoma"/>
            <family val="2"/>
          </rPr>
          <t xml:space="preserve">
vanatoare 0.06
</t>
        </r>
      </text>
    </comment>
    <comment ref="N56" authorId="0" shapeId="0" xr:uid="{00000000-0006-0000-0100-000029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0,06 lei
</t>
        </r>
      </text>
    </comment>
    <comment ref="P56" authorId="0" shapeId="0" xr:uid="{00000000-0006-0000-0100-00002A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0,38 lei
</t>
        </r>
      </text>
    </comment>
    <comment ref="R56" authorId="0" shapeId="0" xr:uid="{00000000-0006-0000-0100-00002B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0,38
</t>
        </r>
      </text>
    </comment>
    <comment ref="G60" authorId="0" shapeId="0" xr:uid="{00000000-0006-0000-0100-00002C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vantoare 0,18
</t>
        </r>
      </text>
    </comment>
    <comment ref="P60" authorId="0" shapeId="0" xr:uid="{00000000-0006-0000-0100-00002D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0,18 lei
</t>
        </r>
      </text>
    </comment>
    <comment ref="R60" authorId="0" shapeId="0" xr:uid="{00000000-0006-0000-0100-00002E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vantoare 0,18
</t>
        </r>
      </text>
    </comment>
    <comment ref="G78" authorId="0" shapeId="0" xr:uid="{00000000-0006-0000-0100-00002F000000}">
      <text>
        <r>
          <rPr>
            <sz val="9"/>
            <color indexed="81"/>
            <rFont val="Segoe UI"/>
            <family val="2"/>
            <charset val="238"/>
          </rPr>
          <t xml:space="preserve">
vanatoare 0,02
</t>
        </r>
      </text>
    </comment>
    <comment ref="P78" authorId="0" shapeId="0" xr:uid="{00000000-0006-0000-0100-000030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0,1 lei</t>
        </r>
      </text>
    </comment>
    <comment ref="R78" authorId="0" shapeId="0" xr:uid="{00000000-0006-0000-0100-000031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0,02
</t>
        </r>
      </text>
    </comment>
    <comment ref="G79" authorId="0" shapeId="0" xr:uid="{00000000-0006-0000-0100-000032000000}">
      <text>
        <r>
          <rPr>
            <sz val="9"/>
            <color indexed="81"/>
            <rFont val="Tahoma"/>
            <family val="2"/>
          </rPr>
          <t xml:space="preserve">
vanatoare 0.15  lei
</t>
        </r>
      </text>
    </comment>
    <comment ref="L79" authorId="1" shapeId="0" xr:uid="{00000000-0006-0000-0100-000033000000}">
      <text>
        <r>
          <rPr>
            <b/>
            <sz val="9"/>
            <color indexed="81"/>
            <rFont val="Tahoma"/>
            <family val="2"/>
          </rPr>
          <t>aa:</t>
        </r>
        <r>
          <rPr>
            <sz val="9"/>
            <color indexed="81"/>
            <rFont val="Tahoma"/>
            <family val="2"/>
          </rPr>
          <t xml:space="preserve">
vanatoare 0.01
</t>
        </r>
      </text>
    </comment>
    <comment ref="P79" authorId="0" shapeId="0" xr:uid="{00000000-0006-0000-0100-000034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0,03 lei</t>
        </r>
      </text>
    </comment>
    <comment ref="R79" authorId="0" shapeId="0" xr:uid="{00000000-0006-0000-0100-000035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0,05
</t>
        </r>
      </text>
    </comment>
    <comment ref="G89" authorId="0" shapeId="0" xr:uid="{00000000-0006-0000-0100-000036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vantoare 2,96
</t>
        </r>
      </text>
    </comment>
    <comment ref="L89" authorId="1" shapeId="0" xr:uid="{00000000-0006-0000-0100-000037000000}">
      <text>
        <r>
          <rPr>
            <b/>
            <sz val="9"/>
            <color indexed="81"/>
            <rFont val="Tahoma"/>
            <family val="2"/>
          </rPr>
          <t>aa:</t>
        </r>
        <r>
          <rPr>
            <sz val="9"/>
            <color indexed="81"/>
            <rFont val="Tahoma"/>
            <family val="2"/>
          </rPr>
          <t xml:space="preserve">
vanatoare 0,14
</t>
        </r>
      </text>
    </comment>
    <comment ref="N89" authorId="0" shapeId="0" xr:uid="{00000000-0006-0000-0100-000038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1,77 lei</t>
        </r>
      </text>
    </comment>
    <comment ref="P89" authorId="0" shapeId="0" xr:uid="{00000000-0006-0000-0100-000039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0,5 lei</t>
        </r>
      </text>
    </comment>
    <comment ref="R89" authorId="0" shapeId="0" xr:uid="{00000000-0006-0000-0100-00003A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vantoare 2,96
</t>
        </r>
      </text>
    </comment>
    <comment ref="G95" authorId="0" shapeId="0" xr:uid="{00000000-0006-0000-0100-00003B000000}">
      <text>
        <r>
          <rPr>
            <sz val="9"/>
            <color indexed="81"/>
            <rFont val="Segoe UI"/>
            <family val="2"/>
            <charset val="238"/>
          </rPr>
          <t xml:space="preserve">vanatoare 0,22
</t>
        </r>
      </text>
    </comment>
    <comment ref="J95" authorId="0" shapeId="0" xr:uid="{00000000-0006-0000-0100-00003C000000}">
      <text>
        <r>
          <rPr>
            <sz val="9"/>
            <color indexed="81"/>
            <rFont val="Segoe UI"/>
            <family val="2"/>
            <charset val="238"/>
          </rPr>
          <t xml:space="preserve">vanatoare 0,22
</t>
        </r>
      </text>
    </comment>
    <comment ref="R95" authorId="0" shapeId="0" xr:uid="{00000000-0006-0000-0100-00003D000000}">
      <text>
        <r>
          <rPr>
            <sz val="9"/>
            <color indexed="81"/>
            <rFont val="Segoe UI"/>
            <family val="2"/>
            <charset val="238"/>
          </rPr>
          <t xml:space="preserve">vanatoare 0,22
</t>
        </r>
      </text>
    </comment>
    <comment ref="L96" authorId="1" shapeId="0" xr:uid="{00000000-0006-0000-0100-00003E000000}">
      <text>
        <r>
          <rPr>
            <b/>
            <sz val="9"/>
            <color indexed="81"/>
            <rFont val="Tahoma"/>
            <family val="2"/>
          </rPr>
          <t>aa:</t>
        </r>
        <r>
          <rPr>
            <sz val="9"/>
            <color indexed="81"/>
            <rFont val="Tahoma"/>
            <family val="2"/>
          </rPr>
          <t xml:space="preserve">
vanatoare 0.02
</t>
        </r>
      </text>
    </comment>
    <comment ref="N96" authorId="0" shapeId="0" xr:uid="{00000000-0006-0000-0100-00003F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0,03 lei</t>
        </r>
      </text>
    </comment>
    <comment ref="P96" authorId="0" shapeId="0" xr:uid="{00000000-0006-0000-0100-000040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0,03 lei</t>
        </r>
      </text>
    </comment>
    <comment ref="N131" authorId="0" shapeId="0" xr:uid="{00000000-0006-0000-0100-000041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1,55 lei
</t>
        </r>
      </text>
    </comment>
    <comment ref="P131" authorId="0" shapeId="0" xr:uid="{00000000-0006-0000-0100-000042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1,52 lei
</t>
        </r>
      </text>
    </comment>
    <comment ref="L132" authorId="1" shapeId="0" xr:uid="{00000000-0006-0000-0100-000043000000}">
      <text>
        <r>
          <rPr>
            <b/>
            <sz val="9"/>
            <color indexed="81"/>
            <rFont val="Tahoma"/>
            <family val="2"/>
          </rPr>
          <t>aa:</t>
        </r>
        <r>
          <rPr>
            <sz val="9"/>
            <color indexed="81"/>
            <rFont val="Tahoma"/>
            <family val="2"/>
          </rPr>
          <t xml:space="preserve">
vanatoare 0.56
</t>
        </r>
      </text>
    </comment>
    <comment ref="N132" authorId="0" shapeId="0" xr:uid="{00000000-0006-0000-0100-000044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1,12 lei</t>
        </r>
      </text>
    </comment>
    <comment ref="P132" authorId="0" shapeId="0" xr:uid="{00000000-0006-0000-0100-000045000000}">
      <text>
        <r>
          <rPr>
            <b/>
            <sz val="9"/>
            <color indexed="81"/>
            <rFont val="Segoe UI"/>
            <family val="2"/>
            <charset val="238"/>
          </rPr>
          <t>Aura:</t>
        </r>
        <r>
          <rPr>
            <sz val="9"/>
            <color indexed="81"/>
            <rFont val="Segoe UI"/>
            <family val="2"/>
            <charset val="238"/>
          </rPr>
          <t xml:space="preserve">
vanatoare 1,68 lei</t>
        </r>
      </text>
    </comment>
  </commentList>
</comments>
</file>

<file path=xl/sharedStrings.xml><?xml version="1.0" encoding="utf-8"?>
<sst xmlns="http://schemas.openxmlformats.org/spreadsheetml/2006/main" count="628" uniqueCount="430">
  <si>
    <t>AUTORITATEA ADMINISTRAŢIEI PUBLICE CENTRALE/LOCALE</t>
  </si>
  <si>
    <t>Anexa nr.1</t>
  </si>
  <si>
    <t>Operatorul economic: R.P.L. OCOLUL SILVIC AL MUNICIPIULUI BISTRITA R.A .</t>
  </si>
  <si>
    <t>Sediul/Adresa: CALEA MOLDOVEI NR.9A</t>
  </si>
  <si>
    <t>al municipiului Bistrita</t>
  </si>
  <si>
    <t>Cod unic de înregistrare: RO 25742072</t>
  </si>
  <si>
    <t xml:space="preserve"> BUGETUL DE VENITURI ŞI CHELTUIELI</t>
  </si>
  <si>
    <t>pe anul 2020</t>
  </si>
  <si>
    <t>mii lei</t>
  </si>
  <si>
    <t>INDICATORI</t>
  </si>
  <si>
    <t>Nr.rd.</t>
  </si>
  <si>
    <t>Realizat / Preliminat an precedent (N-1)</t>
  </si>
  <si>
    <t>Propuneri an curent (N)</t>
  </si>
  <si>
    <t>%</t>
  </si>
  <si>
    <t>Estimări an N + 1</t>
  </si>
  <si>
    <t>Estimări an N + 2</t>
  </si>
  <si>
    <t>9 = 7/5</t>
  </si>
  <si>
    <t>10 = 8/7</t>
  </si>
  <si>
    <t>6=5/4</t>
  </si>
  <si>
    <t>I</t>
  </si>
  <si>
    <t>VENITURI TOTALE (rd. 1 = rd. 2 + rd. 5 + rd.5)</t>
  </si>
  <si>
    <t xml:space="preserve">Venituri totale din exploatare, din care: </t>
  </si>
  <si>
    <t>a)</t>
  </si>
  <si>
    <t>subventii, cf.prevederilor legale in vigoare</t>
  </si>
  <si>
    <t>b)</t>
  </si>
  <si>
    <t>transferuri, cf.prevederilor legale in vigoare</t>
  </si>
  <si>
    <t>Venituri financiare</t>
  </si>
  <si>
    <t>II</t>
  </si>
  <si>
    <t>CHELTUIELI TOTALE (rd. 6 = rd. 7 + rd. 19)</t>
  </si>
  <si>
    <t>Cheltuieli de exploatare, din care:</t>
  </si>
  <si>
    <t>A.</t>
  </si>
  <si>
    <t>Cheltuieli de exploatare(Rd.7=Rd.8+Rd.9+R.10+Rd.18), din care:</t>
  </si>
  <si>
    <t>B.</t>
  </si>
  <si>
    <t>cheltuieli cu impozite, taxe şi vărsăminte asimilate</t>
  </si>
  <si>
    <t>C.</t>
  </si>
  <si>
    <t>cheltuieli cu personalul (Rd.10=Rd.11+Rd.14+Rd.16+Rd.17), din care:</t>
  </si>
  <si>
    <t>C0</t>
  </si>
  <si>
    <t>cheltuieli de natura salariala (rd.13+rd.14)</t>
  </si>
  <si>
    <t>C1</t>
  </si>
  <si>
    <t>ch. cu salariile</t>
  </si>
  <si>
    <t>C2</t>
  </si>
  <si>
    <t>bonusuri</t>
  </si>
  <si>
    <t>C3</t>
  </si>
  <si>
    <t>alte cheltuieli cu personalul, din care:</t>
  </si>
  <si>
    <t>- cheltuieli cu plaţi compensatorii aferente disponibilizărilor de personal</t>
  </si>
  <si>
    <t>C4</t>
  </si>
  <si>
    <t>cheltuieli aferente contractului de mandat si altor organe de conducere si control, comisii si comitete</t>
  </si>
  <si>
    <t>C5</t>
  </si>
  <si>
    <t>cheltuieli cu contributiile datorate de angajator</t>
  </si>
  <si>
    <t>D.</t>
  </si>
  <si>
    <t>alte cheltuieli de exploatare</t>
  </si>
  <si>
    <t>Cheltuieli financiare</t>
  </si>
  <si>
    <t>III</t>
  </si>
  <si>
    <t>REZULTATUL BRUT (profit/pierdere)( Rd.20=Rd.1-Rd.6)</t>
  </si>
  <si>
    <t>IV</t>
  </si>
  <si>
    <t>IMPOZIT PE PROFIT CURENT</t>
  </si>
  <si>
    <t>IMPOZIT PE PROFIT AMANAT</t>
  </si>
  <si>
    <t>VENITURI DIN IMPOZITUL PE PROFIT AMANAT</t>
  </si>
  <si>
    <t>IMOIZITUL SPECIFIC UNOR ACTIVITATI</t>
  </si>
  <si>
    <t>ALTE IMPOZITE NEPREZENTATE  LA ELEMENTELE DE MAI SUS</t>
  </si>
  <si>
    <t>V</t>
  </si>
  <si>
    <t>PROFITUL /PIERDEREA NETA A PERIOADEI DE RAPORTARE (rd.26=rd.20-rd.21-rd.22+rd.23-rd.24-Rd25),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</si>
  <si>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</si>
  <si>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</si>
  <si>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</si>
  <si>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plăţii dobânzilor, comisioanelor şi altor costuri aferente acestor împrumuturi</t>
  </si>
  <si>
    <t>Alte repartizări prevăzute de lege</t>
  </si>
  <si>
    <t>Profitul contabil rămas după deducerea sumelor de la rd. 27, 28, 29, 30,31(Rd.32=Rd.26-(Rd.27 la Rd.31) &gt; = 0.</t>
  </si>
  <si>
    <t>Participarea salariaţilor la profit în limita a 10% din profitul net, dar nu mai mult de nivelul unui salariu de bază mediu lunar realizat la nivelul operatorului economic în exerciţiul financiar de referinţă</t>
  </si>
  <si>
    <t>Minimum 50% vărsăminte la bugetul  local Bistrita si bugetul Comunei Livezile în cazul regiilor autonome, ori dividende cuvenite acţionarilor, în cazul societăţilor/companiilor naţionale şi societăţilor cu capital integral sau majoritar de stat, din care:</t>
  </si>
  <si>
    <t xml:space="preserve"> dividende cuvenite bugetului de stat</t>
  </si>
  <si>
    <t>dividende cuvenite bugetului local</t>
  </si>
  <si>
    <t>c)</t>
  </si>
  <si>
    <t xml:space="preserve"> dividende cuvenite altor actionari</t>
  </si>
  <si>
    <t>Profitul nerepartizat pe destinaţiile prevăzute la rd. 33 -rd.34 se repartizează la alte rezerve şi constituie sursa proprie de finanţare</t>
  </si>
  <si>
    <t>VI</t>
  </si>
  <si>
    <t>VENITURI DIN FONDURI EUROPENE</t>
  </si>
  <si>
    <t>VII</t>
  </si>
  <si>
    <t>CHELTUIELI ELIGIBILE DIN FONDURI EUROPENE, din care:</t>
  </si>
  <si>
    <t>cheltuieli materiale</t>
  </si>
  <si>
    <t>cheltuieli cu salariile</t>
  </si>
  <si>
    <t>cheltuieli privind prestările de servicii</t>
  </si>
  <si>
    <t>d)</t>
  </si>
  <si>
    <t>cheltuieli cu reclama şi publicitate</t>
  </si>
  <si>
    <t>e)</t>
  </si>
  <si>
    <t>alte cheltuieli</t>
  </si>
  <si>
    <t>VIII</t>
  </si>
  <si>
    <t>SURSE DE FINANŢARE A INVESTIŢIILOR, din care:</t>
  </si>
  <si>
    <t>Alocaţii de la buget</t>
  </si>
  <si>
    <t>alocatii bugetare aferente platii angajamentelor din anii anteriori</t>
  </si>
  <si>
    <t>IX</t>
  </si>
  <si>
    <t>CHELTUIELI PENTRU INVESTIŢII</t>
  </si>
  <si>
    <t>X</t>
  </si>
  <si>
    <t>DATE DE FUNDAMENTARE</t>
  </si>
  <si>
    <t>Nr. de personal prognozat la finele anului</t>
  </si>
  <si>
    <t>Nr. mediu de salariaţi total</t>
  </si>
  <si>
    <t>Câştigul mediu lunar pe salariat (lei/persoană) determinat pe baza chltuielilor de natura  salariala</t>
  </si>
  <si>
    <t>Câştigul mediu lunar pe salariat (lei/persoană)  determinat pe baza cheltuielilor de natura salariala, recalculat cf. Legii anuale a bugetului de stat **)</t>
  </si>
  <si>
    <t>Productivitatea muncii în unităţi valorice pe total personal mediu( mii lei/persoana)(rd. 2/rd. 51)</t>
  </si>
  <si>
    <t>Productivitatea muncii in unitati valorice pe total personal mediu recalculata cf.Legii anuale a bugetului de stat</t>
  </si>
  <si>
    <t>Productivitatea muncii în unităţi fizice pe total personal mediu (cantitate produse finite /persoană)</t>
  </si>
  <si>
    <t>Cheltuieli totale la 1000 lei venituri totale (Rd.57=(Rd.6/Rd.1) x 1000</t>
  </si>
  <si>
    <t>Plăţi restante</t>
  </si>
  <si>
    <t>Creanţe restante</t>
  </si>
  <si>
    <t>CONDUCĂTORUL UNITĂŢII,</t>
  </si>
  <si>
    <t>CONDUCATORUL COMPARTIMENTUL  FINANCIAR-CONTABIL</t>
  </si>
  <si>
    <t>ing.Anca Emil Titus</t>
  </si>
  <si>
    <t>ing. Anca Emil Titus</t>
  </si>
  <si>
    <t xml:space="preserve">Sef Contabil </t>
  </si>
  <si>
    <t xml:space="preserve">ec. Aluaș Aurelia </t>
  </si>
  <si>
    <t>Anexa nr.2</t>
  </si>
  <si>
    <t xml:space="preserve">Cod unic de înregistrare: RO 25742072 </t>
  </si>
  <si>
    <t xml:space="preserve">Detalierea indicatorilor economico-financiari prevăzuţi în bugetul de venituri şi cheltuieli </t>
  </si>
  <si>
    <t>pentru anul 2020</t>
  </si>
  <si>
    <t>Nr. rd.</t>
  </si>
  <si>
    <t xml:space="preserve">Realizat </t>
  </si>
  <si>
    <t>Prevederi an precedent  ( N-1)</t>
  </si>
  <si>
    <t>Aprobat</t>
  </si>
  <si>
    <t>din care</t>
  </si>
  <si>
    <t>an N-2</t>
  </si>
  <si>
    <t>conf.HG  /Ordin comun</t>
  </si>
  <si>
    <t>Conform Hotarârii C.A.</t>
  </si>
  <si>
    <t xml:space="preserve">Preliminat/ Realizat  </t>
  </si>
  <si>
    <t>Trim I</t>
  </si>
  <si>
    <t>Trim II</t>
  </si>
  <si>
    <t>Trim III</t>
  </si>
  <si>
    <t>AN</t>
  </si>
  <si>
    <t>Trim IV</t>
  </si>
  <si>
    <t>7=6/5</t>
  </si>
  <si>
    <t>8 =5/3a</t>
  </si>
  <si>
    <t>3a</t>
  </si>
  <si>
    <t>4a</t>
  </si>
  <si>
    <t>6a</t>
  </si>
  <si>
    <t>executie</t>
  </si>
  <si>
    <t>6b</t>
  </si>
  <si>
    <t>6c</t>
  </si>
  <si>
    <t>VENITURI TOTALE (Rd.1=rd. 2 + rd. 22 )</t>
  </si>
  <si>
    <t>Venituri totale din exploatare (Rd.2=rd. 3 + rd. 8 + rd. 9 + rd. 12 + rd. 13 + rd. 14), din care:</t>
  </si>
  <si>
    <t>din producţia vândută (Rd.3=rd. 4 + rd. 5 + rd. 6 + rd. 7), din care:</t>
  </si>
  <si>
    <t>a1)</t>
  </si>
  <si>
    <t>din vânzarea produselor</t>
  </si>
  <si>
    <t>a2)</t>
  </si>
  <si>
    <t>din servicii prestate</t>
  </si>
  <si>
    <t>a3)</t>
  </si>
  <si>
    <t>din redevenţe şi chirii</t>
  </si>
  <si>
    <t>a4)</t>
  </si>
  <si>
    <t>alte venituri Vanatoare</t>
  </si>
  <si>
    <t>din vânzarea mărfurilor</t>
  </si>
  <si>
    <t>din subvenţii şi transferuri de exploatare aferente cifrei de afaceri nete (Rd.9=rd. 10 + rd. 11)  din care:</t>
  </si>
  <si>
    <t>c1)</t>
  </si>
  <si>
    <t>subvenţii, cf. prevederilor legale în vigoare</t>
  </si>
  <si>
    <t>c2)</t>
  </si>
  <si>
    <t>transferuri, cf. prevederilor legale în vigoare</t>
  </si>
  <si>
    <t>din producţia de imobilizări</t>
  </si>
  <si>
    <t>venituri aferente costului producţiei în curs de execuţie</t>
  </si>
  <si>
    <t>f)</t>
  </si>
  <si>
    <t>alte venituri din exploatare (Rd.1+rd. 16 + rd. 19 + rd. 20 + rd. 21), din care:</t>
  </si>
  <si>
    <t>f1)</t>
  </si>
  <si>
    <t>din amenzi şi penalităţi</t>
  </si>
  <si>
    <t>f2)</t>
  </si>
  <si>
    <t>din vânzarea activelor şi alte operaţii de capital (Rd.1= rd. 17 + rd. 18), din care:</t>
  </si>
  <si>
    <t>- active corporale</t>
  </si>
  <si>
    <t>- active necorporale</t>
  </si>
  <si>
    <t>f3)</t>
  </si>
  <si>
    <t>din subvenţii pentru investiţii</t>
  </si>
  <si>
    <t>f4)</t>
  </si>
  <si>
    <t>din valorificarea certificatelor C02</t>
  </si>
  <si>
    <t>f5)</t>
  </si>
  <si>
    <t>alte venituri</t>
  </si>
  <si>
    <t>Venituri financiare (Rd.22=rd. 23 + rd. 24 + rd. 25 + rd. 26 + rd. 27), din care:</t>
  </si>
  <si>
    <t>din imobilizări financiare</t>
  </si>
  <si>
    <t>din investiţii financiare</t>
  </si>
  <si>
    <t>din diferenţe de curs</t>
  </si>
  <si>
    <t>din dobânzi</t>
  </si>
  <si>
    <t>alte venituri financiare</t>
  </si>
  <si>
    <t>II.</t>
  </si>
  <si>
    <t>CHELTUIELI TOTALE (rd.28= rd. 29 + rd. 130)</t>
  </si>
  <si>
    <t>Cheltuieli de exploatare (rd. 29= rd.30 + rd.78 + rd.85 + rd. 113), din care:</t>
  </si>
  <si>
    <t>A. Cheltuieli cu bunuri şi servicii (rd. 30= rd. 31+rd.39 + rd. 45) din care:</t>
  </si>
  <si>
    <t>A1</t>
  </si>
  <si>
    <t>Cheltuieli privind stocurile (rd. 31 = rd. 32 + rd. 33 + rd. 36 + rd. 37 + rd.38),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</si>
  <si>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</si>
  <si>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</si>
  <si>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</si>
  <si>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</si>
  <si>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</si>
  <si>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</si>
  <si>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</si>
  <si>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şi apa</t>
  </si>
  <si>
    <t>cheltuieli privind mărfurile</t>
  </si>
  <si>
    <t>A2</t>
  </si>
  <si>
    <t>Cheltuieli privind serviciile executate de terţi (rd.39= rd. 40 + rd. 41 + rd. 44), din care:</t>
  </si>
  <si>
    <t>cheltuieli cu întreţinerea şi reparaţiile</t>
  </si>
  <si>
    <t>cheltuieli privind chiriile (rd.41= rd. 42 + rd. 43) din care:</t>
  </si>
  <si>
    <t>- către operatori cu capital integral/majoritar de stat</t>
  </si>
  <si>
    <t>- către operatori cu capital privat</t>
  </si>
  <si>
    <t>prime de asigurare</t>
  </si>
  <si>
    <t>A3</t>
  </si>
  <si>
    <t>Cheltuieli cu alte servicii executate de terţi (Rd.45= rd. 46 + rd. 47 + rd. 49 + rd. 56 + rd. 61 + rd. 62 + rd. 66 + rd. 67 + rd. 68 + rd. 77), din care:</t>
  </si>
  <si>
    <t>cheltuieli cu colaboratorii</t>
  </si>
  <si>
    <t>cheltuieli privind comisioanele şi onorariul, din care:</t>
  </si>
  <si>
    <t>cheltuieli privind consultanţa juridică</t>
  </si>
  <si>
    <t>cheltuieli de protocol, reclamă şi publicitate (rd. 51 + rd. 53), din care:</t>
  </si>
  <si>
    <t>cheltuieli de protocol, din care:</t>
  </si>
  <si>
    <t>- tichete cadou potrivit Legii nr. 193/2006, cu modificările ulterioare</t>
  </si>
  <si>
    <t>cheltuieli de reclamă şi publicitate, din care:</t>
  </si>
  <si>
    <t>- tichete cadou ptr. cheltuieli de reclamă şi publicitate, potrivit Legii nr. 193/2006, cu modificările ulterioare</t>
  </si>
  <si>
    <t>- tichete cadou ptr. campanii de marketing, studiul pieţei, promovarea pe pieţe existente sau noi, potrivit Legii nr. 193/2006, cu modificările ulterioare</t>
  </si>
  <si>
    <t>- ch.de promovarea produselor</t>
  </si>
  <si>
    <t>Ch. cu sponsorizarea potrivit OUG nr. 2/2015 (Rd.56=rd. 57 + rd. 58 + rd. 60 ), din care:</t>
  </si>
  <si>
    <t>d1)</t>
  </si>
  <si>
    <t>ch. de sponsorizare in domeniul medical si sanatate</t>
  </si>
  <si>
    <t>d2)</t>
  </si>
  <si>
    <t>ch. de sponsorizare in domeniile educatie, invatamant si sport din care:</t>
  </si>
  <si>
    <t>pentru cluburile sportive</t>
  </si>
  <si>
    <t>d4)</t>
  </si>
  <si>
    <t>cheltuieli cu sponsorizarea pt. alte actiuni  si activitati</t>
  </si>
  <si>
    <t>cheltuieli cu transportul de bunuri şi persoane</t>
  </si>
  <si>
    <t>cheltuieli de deplasare, detaşare, transfer, din care:</t>
  </si>
  <si>
    <t xml:space="preserve"> cheltuieli cu diurna (Rd.63=rd. 64 + rd. 65), din care:</t>
  </si>
  <si>
    <t xml:space="preserve"> interna</t>
  </si>
  <si>
    <t xml:space="preserve"> externa</t>
  </si>
  <si>
    <t>g)</t>
  </si>
  <si>
    <t>cheltuieli poştale şi taxe de telecomunicaţii</t>
  </si>
  <si>
    <t>h)</t>
  </si>
  <si>
    <t>cheltuieli cu serviciile bancare şi asimilate</t>
  </si>
  <si>
    <t>i)</t>
  </si>
  <si>
    <t>alte cheltuieli cu serviciile executate de terţi, din care:</t>
  </si>
  <si>
    <t>i1)</t>
  </si>
  <si>
    <t>cheltuieli de asigurare şi pază</t>
  </si>
  <si>
    <t>i2)</t>
  </si>
  <si>
    <t>cheltuieli privind întreţinerea şi funcţionarea tehnicii de calcul</t>
  </si>
  <si>
    <t>i3)</t>
  </si>
  <si>
    <t>cheltuieli cu pregătirea profesională</t>
  </si>
  <si>
    <t>i4)</t>
  </si>
  <si>
    <t>cheltuieli cu reevaluarea imobilizărilor corporale şi necorporale, din care:</t>
  </si>
  <si>
    <t>- aferente bunurilor de natura domeniului public</t>
  </si>
  <si>
    <t>i5)</t>
  </si>
  <si>
    <t>cheltuieli cu prestaţiile efectuate de filiale</t>
  </si>
  <si>
    <t>i6)</t>
  </si>
  <si>
    <t>cheltuieli privind recrutarea şi plasarea personalului de conducere cf. Ordonanţei de urgenţă a Guvernului nr. 109/2011</t>
  </si>
  <si>
    <t>i7)</t>
  </si>
  <si>
    <t>cheltuieli cu anunţurile privind licitaţiile şi alte anunţuri</t>
  </si>
  <si>
    <t>j)</t>
  </si>
  <si>
    <t>B. Cheltuieli cu impozite, taxe şi vărsăminte asimilate (Rd.78= rd.79+rd. 80 + rd. 81 + rd. 82 + rd. 83 + rd. 84), din care:</t>
  </si>
  <si>
    <t>ch. cu taxa pt. activitatea de exploatare a resurselor minerale</t>
  </si>
  <si>
    <t>ch. cu redevenţa pentru concesionarea bunurilor publice şi resursele minerale</t>
  </si>
  <si>
    <t>ch. cu taxa de licenţă</t>
  </si>
  <si>
    <t>ch. cu taxa de autorizare</t>
  </si>
  <si>
    <t>ch. cu taxa de mediu</t>
  </si>
  <si>
    <t>cheltuieli cu alte taxe şi impozite</t>
  </si>
  <si>
    <t>C. Cheltuieli cu personalul (Rd.85=Rd.86+rd. 99+ rd. 103 + rd. 112)</t>
  </si>
  <si>
    <t>Cheltuieli de natura salariala (Rd.86=rd.87+ rd.91)</t>
  </si>
  <si>
    <t>Cheltuieli cu salariile (Rd.87=rd. 88 + rd. 89 + rd. 90), din care:</t>
  </si>
  <si>
    <t>a) salarii de bază</t>
  </si>
  <si>
    <t>b) sporuri, prime şi alte bonificaţii aferente salariului de bază (conform CCM)</t>
  </si>
  <si>
    <t>c) alte bonificaţii (conform CCM)</t>
  </si>
  <si>
    <t>Bonusuri (Rd.91=rd.92+rd. 95 + rd. 96 + rd. 97 + rd. 98), din care:</t>
  </si>
  <si>
    <t>a) cheltuieli sociale prevăzute la art. 25 din Legea nr. 227/2015 privind Codul fiscal, cu modificările şi completările ulterioare, din care:</t>
  </si>
  <si>
    <t>- tichete de creşă, cf. Legii nr. 193/2006, cu modificările ulterioare;</t>
  </si>
  <si>
    <t>- tichete cadou pentru cheltuieli sociale potrivit Legii nr. 193/2006, cu modificările ulterioare;</t>
  </si>
  <si>
    <t>b) tichete de masă;</t>
  </si>
  <si>
    <t>c) tichete de vacanţă;</t>
  </si>
  <si>
    <t>d) ch. privind participarea salariaţilor la profitul obţinut în anul precedent</t>
  </si>
  <si>
    <t>e) alte cheltuieli conform CCM.</t>
  </si>
  <si>
    <t>Alte cheltuieli cu personalul (Rd.99 = rd. 100 + rd. 101 + rd. 102), din care:</t>
  </si>
  <si>
    <t>a) ch. cu plăţile compensatorii aferente disponibilizărilor de personal</t>
  </si>
  <si>
    <t>b) ch. cu drepturile salariale cuvenite în baza unor hotărâri judecătoreşti</t>
  </si>
  <si>
    <t>c) cheltuieli de natură salarială aferente restructurării, privatizării, administrator special, alte comisii şi comitete</t>
  </si>
  <si>
    <t>Cheltuieli aferente contractului de mandat şi a altor organe de conducere şi control, comisii şi comitete (Rd.103= rd. 104 + rd. 107 + rd. 110 + rd.111), din care:</t>
  </si>
  <si>
    <t>a) pentru directori/directorat,din care:</t>
  </si>
  <si>
    <t>componenta fixa</t>
  </si>
  <si>
    <t xml:space="preserve">componenta variabila </t>
  </si>
  <si>
    <t>b) pentru consiliul de administraţie/consiliul de supraveghere, din care:</t>
  </si>
  <si>
    <t>c) pentru  cenzori</t>
  </si>
  <si>
    <t>d) pentru alte comisii şi comitete constituite potrivit legii</t>
  </si>
  <si>
    <t>Cheltuieli cu contributiile datorate de angajator</t>
  </si>
  <si>
    <t>D. Alte cheltuieli de exploatare (Rd.113 = rd. 114 + rd. 117 + rd. 118 + rd. 119 + rd. 120 + rd. 121), din care:</t>
  </si>
  <si>
    <t>cheltuieli cu majorări şi penalităţi (Rd.114=rd. 115 + rd. 116), din care:</t>
  </si>
  <si>
    <t>- către bugetul general consolidat</t>
  </si>
  <si>
    <t>- către alţi creditori</t>
  </si>
  <si>
    <t>cheltuieli privind activele imobilizate</t>
  </si>
  <si>
    <t>cheltuieli aferente transferurilor pentru plata personalului</t>
  </si>
  <si>
    <t>ch. cu amortizarea imobilizărilor corporale şi necorporale</t>
  </si>
  <si>
    <t>ajustări şi deprecieri pentru pierdere de valoare şi provizioane (Rd.121=rd. 122 - rd. 125), din care:</t>
  </si>
  <si>
    <t>cheltuieli privind ajustările şi provizioanele</t>
  </si>
  <si>
    <t>f1.1)</t>
  </si>
  <si>
    <t>provizioane privind participarea la profit a salarialtilor</t>
  </si>
  <si>
    <t>f1.2)</t>
  </si>
  <si>
    <t>provizioane in legatura cu contractul de mandat</t>
  </si>
  <si>
    <t>venituri din provizioane şi ajustări pentru depreciere sau pierderi de valoare, din care:</t>
  </si>
  <si>
    <t>f2.1)</t>
  </si>
  <si>
    <t>din anularea provizioanelor (Rd.126=rd. 127 + rd. 128 + rd. 129), din care:</t>
  </si>
  <si>
    <t>- din participarea salariaţilor Ia profit</t>
  </si>
  <si>
    <t>- din deprecierea imobilizărilor corporale şi a activelor circulante</t>
  </si>
  <si>
    <t>- venituri din alte provizioane</t>
  </si>
  <si>
    <t>Cheltuieli financiare (Rd.130=rd. 131 + rd. 134 + rd. 137), din care:</t>
  </si>
  <si>
    <t>cheltuieli privind dobânzile, din care:</t>
  </si>
  <si>
    <t>aferente creditelor pentru investiţii</t>
  </si>
  <si>
    <t>aferente creditelor pentru activitatea curentă</t>
  </si>
  <si>
    <t>cheltuieli din diferenţe de curs valutar , din care:</t>
  </si>
  <si>
    <t>alte cheltuieli financiare</t>
  </si>
  <si>
    <t>REZULTATUL BRUT (profit/pierdere) (rd. 1 - rd. 28)</t>
  </si>
  <si>
    <t>venituri neimpozabile</t>
  </si>
  <si>
    <t>cheltuieli nedeductibile fiscal</t>
  </si>
  <si>
    <t>IMPOZIT PE PROFIT</t>
  </si>
  <si>
    <t>Venituri totale din exploatare , din care:(Rd.2)</t>
  </si>
  <si>
    <t>venituri din subventii si transferuri</t>
  </si>
  <si>
    <t>alte venituri care nu se iau in calcul la determinarea productivitatii muncii, cf.Legii anuale a bugetului de stat</t>
  </si>
  <si>
    <t>Cheltuieli totale din exploatare , din care :Rd.29</t>
  </si>
  <si>
    <t>Cheltuieli din exploatare care nu se iau in calcul la determinarea rezultatului brut realizat in anul precedent, cf.Legii anuale a bugetului de stat</t>
  </si>
  <si>
    <t>Cheltuieli de natura salariala (rd.86),din care:**)</t>
  </si>
  <si>
    <t>………………….</t>
  </si>
  <si>
    <t>147a</t>
  </si>
  <si>
    <t>147b</t>
  </si>
  <si>
    <t>147c</t>
  </si>
  <si>
    <t>Nr. mediu de salariaţi</t>
  </si>
  <si>
    <t>Câştigul mediu lunar pe salariat (lei/persoana)determinat pe baza cheltuielilor cu salariile [(rd. 147/Rd.149]/12* 1000</t>
  </si>
  <si>
    <t>Câştigul mediu lunar pe salariat (lei/persoana)determinat pe baza cheltuielilor de naura salariala,recalcular cf.Legii anuale a bugetului de stat</t>
  </si>
  <si>
    <t>Câştigul mediu lunar pe salariat (lei/persoana)determinat pe baza cheltuielilor de naura salariala,recalcular cf.OG nr.26/2013 si Legii anuale a bugetului de stat</t>
  </si>
  <si>
    <t>Productivitatea muncii în unităţi valorice pe total personal mediu (mii lei/persoană) (rd. 2 /rd. 149)</t>
  </si>
  <si>
    <t>Productivitatea muncii în unităţi valorice  pe total personal mediu recalculata cf. Legii anuale a bugetului de stat</t>
  </si>
  <si>
    <t>Productivitatea muncii in unitati fizice pe total personal mediu (cantitate produse finite/persoana) W=QPF/Rd.149</t>
  </si>
  <si>
    <t>Elemente de calcul a productivităţii muncii în unităţi fizice, din care:</t>
  </si>
  <si>
    <t>cantitate de produse finite (QPF)</t>
  </si>
  <si>
    <t xml:space="preserve"> preţ mediu (p)</t>
  </si>
  <si>
    <t>valoare = QPF x p</t>
  </si>
  <si>
    <t xml:space="preserve"> pondere în venituri de exploatare totale = rd. 157/rd. 2</t>
  </si>
  <si>
    <t>Plati restante</t>
  </si>
  <si>
    <t>Creante restante, din care:</t>
  </si>
  <si>
    <t>de la operatorii cu capital integral / majoritar de stat</t>
  </si>
  <si>
    <t>de la operatorii cu capitalprivat</t>
  </si>
  <si>
    <t>de la bugetul de stat</t>
  </si>
  <si>
    <t>de la bugetul local</t>
  </si>
  <si>
    <t>de la alte entitati</t>
  </si>
  <si>
    <t>Credite pentru finantarea activitatii curente (soldul ramas de rambrursat</t>
  </si>
  <si>
    <t>Redistribuiri/distribuiri totale cf.OUG nr.29/2017 din:</t>
  </si>
  <si>
    <t>alte rezerve</t>
  </si>
  <si>
    <t>rezultatul reportat</t>
  </si>
  <si>
    <t>CONDUCĂTORUL COMPARTIMENTULUI   FINANCIAR-CONTABIL</t>
  </si>
  <si>
    <t>Anexa nr.3</t>
  </si>
  <si>
    <t>Gradul de realizare a veniturilor totale</t>
  </si>
  <si>
    <t>Mii lei</t>
  </si>
  <si>
    <t xml:space="preserve">Nr </t>
  </si>
  <si>
    <t xml:space="preserve">INDICATORI </t>
  </si>
  <si>
    <t>Prevederi an N-2</t>
  </si>
  <si>
    <t>%        4=3/2</t>
  </si>
  <si>
    <t>Prevederi an precedent (N-1)</t>
  </si>
  <si>
    <t>%        7=6/5</t>
  </si>
  <si>
    <t>Crt</t>
  </si>
  <si>
    <t>Realizat</t>
  </si>
  <si>
    <t>I.</t>
  </si>
  <si>
    <t>Venituri totale (rd.1+rd.2+rd.3), din care:</t>
  </si>
  <si>
    <t xml:space="preserve">Venituri din exploatare </t>
  </si>
  <si>
    <t>2.</t>
  </si>
  <si>
    <t xml:space="preserve"> CONDUCĂTORUL UNITĂŢII, </t>
  </si>
  <si>
    <t>CONDUCĂTORUL COMPARTIMENTULUI</t>
  </si>
  <si>
    <t>FINANCIAR-CONTABIL</t>
  </si>
  <si>
    <t>ec.Aluas Aurelia</t>
  </si>
  <si>
    <t>Anexa nr.4</t>
  </si>
  <si>
    <t xml:space="preserve">Programul de investiţii, dotări şi sursele de finanţare </t>
  </si>
  <si>
    <t>Data finalizării investiţiei</t>
  </si>
  <si>
    <t>an precedent (N-1)</t>
  </si>
  <si>
    <t>Valoare</t>
  </si>
  <si>
    <t>Realizat / Preliminat</t>
  </si>
  <si>
    <t>an curent (N)</t>
  </si>
  <si>
    <t>an </t>
  </si>
  <si>
    <t>N + 1</t>
  </si>
  <si>
    <t>N + 2</t>
  </si>
  <si>
    <t>6d</t>
  </si>
  <si>
    <t>Surse proprii, din care:</t>
  </si>
  <si>
    <t>a) - amortizare</t>
  </si>
  <si>
    <t>b) - profit realizat 2019 cota 50%</t>
  </si>
  <si>
    <t>c)- rezerve-profit ani anteriori</t>
  </si>
  <si>
    <t>Credite bancare, din care:</t>
  </si>
  <si>
    <t>a) - interne</t>
  </si>
  <si>
    <t>b) - externe</t>
  </si>
  <si>
    <t>Alte surse, din care:</t>
  </si>
  <si>
    <t>(denumire sursa)</t>
  </si>
  <si>
    <t>- (denumire sursă)</t>
  </si>
  <si>
    <t>CHELTUIELI PENTRU INVESTIŢII, din care:</t>
  </si>
  <si>
    <t>Investiţii în curs, din care:</t>
  </si>
  <si>
    <t>a) pentru bunurile proprietatea privată a operatorului economic:</t>
  </si>
  <si>
    <t>- (denumire obiectiv)</t>
  </si>
  <si>
    <t>b) pentru bunurile de natura domeniului public al statului sau al unităţii administrativ teritoriale:</t>
  </si>
  <si>
    <t>c) pentru bunurile de natura domeniului privat al statului sau al unităţii administrativ teritoriale:</t>
  </si>
  <si>
    <t>d) pentru bunurile luate în concesiune, închiriate sau în locaţie de gestiune, exclusiv cele din domeniul public sau privat al statului sau al unităţii administrativ teritoriale:</t>
  </si>
  <si>
    <t>Investiţii noi, din care:</t>
  </si>
  <si>
    <t>a) pentru bunurile proprietatea privata a operatorului economic:</t>
  </si>
  <si>
    <t>PT+ amenajare SEDIU OCOL</t>
  </si>
  <si>
    <t>2019 Proiector + Calculator sala sedinte sediu nou</t>
  </si>
  <si>
    <t xml:space="preserve">Auto utilitara pentru Vanatoare </t>
  </si>
  <si>
    <t>Masina de eragaj artificial si tuns gard viu</t>
  </si>
  <si>
    <t>d) pentru bunurile luate în concesiune, închiriate sau în locaţie de gestiune, exclusiv cele din domeniul public sau privat al statului sau al unităţi administrativ teritoriale:</t>
  </si>
  <si>
    <t>Investiţii efectuate la imobilizările corporale existente (modernizări), din care:</t>
  </si>
  <si>
    <t xml:space="preserve">Bransament gaz si extindere rete sediu OSM RA </t>
  </si>
  <si>
    <t>Bransament electric  sediu OSM RA</t>
  </si>
  <si>
    <t>Dotări (alte achiziţii de imobilizări corporale] -SOBA necesara pentru Pepiniera Silvica</t>
  </si>
  <si>
    <t>Rambursări de rate aferente creditelor pentru investiţii, din care:</t>
  </si>
  <si>
    <t>ec. Aluas Aurelia</t>
  </si>
  <si>
    <t>Anexa nr.5</t>
  </si>
  <si>
    <t>Măsuri de îmbunătăţire a rezultatului brut şi reducere a platilor restante</t>
  </si>
  <si>
    <t>Nr.crt.</t>
  </si>
  <si>
    <t>Măsuri</t>
  </si>
  <si>
    <t>Termen de realizare</t>
  </si>
  <si>
    <t>an precedent (N - 1)</t>
  </si>
  <si>
    <t>an N + 1</t>
  </si>
  <si>
    <t>an N + 2</t>
  </si>
  <si>
    <t>Preliminat/Realizat</t>
  </si>
  <si>
    <t>Influenţe (+/-)</t>
  </si>
  <si>
    <t>Rezultat brut (+/-)</t>
  </si>
  <si>
    <t>Rezultat brut</t>
  </si>
  <si>
    <t>Pct.I</t>
  </si>
  <si>
    <t>Măsura 1…………………………</t>
  </si>
  <si>
    <t>Măsura 2……………………………</t>
  </si>
  <si>
    <t>Masura n……………………………..</t>
  </si>
  <si>
    <t>TOTAL Pct. I</t>
  </si>
  <si>
    <t>Pct.II</t>
  </si>
  <si>
    <t>Cauze care diminuează efectul măsurilor prevăzute la Pct. I</t>
  </si>
  <si>
    <t>Cauza 1 . . . . . . . . . . . . . . . . . . . . . . . . .</t>
  </si>
  <si>
    <t>Cauza 2 . . . . . . . . . . . . . . . . . . . . . . . . .</t>
  </si>
  <si>
    <t>Cauza n………………..</t>
  </si>
  <si>
    <t>TOTAL Pct. II</t>
  </si>
  <si>
    <t>Pct.III</t>
  </si>
  <si>
    <t>TOTAL GENERAL Pct. I + Pct. II</t>
  </si>
  <si>
    <t>la Hotărârea nr. 25/13.02.2020</t>
  </si>
  <si>
    <t>a Consiliului local al municipiului Bistrita</t>
  </si>
  <si>
    <t>la Hotărârea nr.25/13.02.2020</t>
  </si>
  <si>
    <t xml:space="preserve">la Hotărârârea nr.25/ 13.02.2020 </t>
  </si>
  <si>
    <t>a Consiliului local al al municipiului Bistrita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</si>
</sst>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>
    <font>
      <sz val="10"/>
      <name val="Arial"/>
      <charset val="238"/>
    </font>
    <font>
      <sz val="12"/>
      <color indexed="63"/>
      <name val="Arial"/>
      <family val="2"/>
    </font>
    <font>
      <sz val="12"/>
      <name val="Arial"/>
      <family val="2"/>
    </font>
    <font>
      <b/>
      <sz val="12"/>
      <name val="Arial"/>
      <family val="2"/>
      <charset val="238"/>
    </font>
    <font>
      <b/>
      <sz val="12"/>
      <color indexed="4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2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B0F0"/>
      <name val="Arial"/>
      <family val="2"/>
    </font>
    <font>
      <sz val="10"/>
      <name val="Arial"/>
      <family val="2"/>
      <charset val="238"/>
    </font>
    <font>
      <sz val="12"/>
      <color indexed="8"/>
      <name val="Inherit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377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2" borderId="0" xfId="0" applyFont="1" applyFill="1" applyBorder="1" applyProtection="1">
      <protection locked="0"/>
    </xf>
    <xf numFmtId="0" fontId="3" fillId="0" borderId="0" xfId="0" applyFont="1" applyAlignment="1"/>
    <xf numFmtId="0" fontId="2" fillId="3" borderId="0" xfId="0" applyFont="1" applyFill="1" applyBorder="1" applyAlignment="1"/>
    <xf numFmtId="0" fontId="4" fillId="0" borderId="0" xfId="0" applyFont="1" applyAlignment="1"/>
    <xf numFmtId="0" fontId="4" fillId="3" borderId="0" xfId="0" applyFont="1" applyFill="1" applyAlignment="1"/>
    <xf numFmtId="0" fontId="5" fillId="0" borderId="0" xfId="0" applyFont="1" applyBorder="1" applyAlignment="1">
      <alignment vertical="top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3" fillId="5" borderId="0" xfId="0" applyFon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2" fontId="5" fillId="6" borderId="1" xfId="0" applyNumberFormat="1" applyFont="1" applyFill="1" applyBorder="1" applyAlignment="1">
      <alignment vertical="top" wrapText="1"/>
    </xf>
    <xf numFmtId="2" fontId="6" fillId="7" borderId="1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/>
    <xf numFmtId="0" fontId="9" fillId="4" borderId="1" xfId="0" applyFont="1" applyFill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7" fillId="5" borderId="0" xfId="0" applyFont="1" applyFill="1" applyBorder="1" applyProtection="1">
      <protection locked="0"/>
    </xf>
    <xf numFmtId="2" fontId="2" fillId="6" borderId="1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vertical="top" wrapText="1"/>
    </xf>
    <xf numFmtId="2" fontId="5" fillId="3" borderId="0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2" fillId="2" borderId="0" xfId="0" applyFont="1" applyFill="1" applyBorder="1" applyAlignment="1" applyProtection="1">
      <protection locked="0"/>
    </xf>
    <xf numFmtId="2" fontId="9" fillId="4" borderId="1" xfId="0" applyNumberFormat="1" applyFont="1" applyFill="1" applyBorder="1" applyAlignment="1">
      <alignment horizontal="right" vertical="top" wrapText="1"/>
    </xf>
    <xf numFmtId="0" fontId="9" fillId="4" borderId="1" xfId="0" applyFont="1" applyFill="1" applyBorder="1" applyAlignment="1">
      <alignment vertical="top" wrapText="1"/>
    </xf>
    <xf numFmtId="2" fontId="5" fillId="4" borderId="1" xfId="0" applyNumberFormat="1" applyFont="1" applyFill="1" applyBorder="1" applyAlignment="1">
      <alignment vertical="top" wrapText="1"/>
    </xf>
    <xf numFmtId="0" fontId="7" fillId="8" borderId="0" xfId="0" applyFont="1" applyFill="1"/>
    <xf numFmtId="0" fontId="8" fillId="3" borderId="1" xfId="0" applyFont="1" applyFill="1" applyBorder="1" applyAlignment="1">
      <alignment horizontal="center" vertical="top" wrapText="1"/>
    </xf>
    <xf numFmtId="2" fontId="8" fillId="6" borderId="1" xfId="0" applyNumberFormat="1" applyFont="1" applyFill="1" applyBorder="1" applyAlignment="1">
      <alignment horizontal="right" vertical="top" wrapText="1"/>
    </xf>
    <xf numFmtId="2" fontId="8" fillId="7" borderId="1" xfId="0" applyNumberFormat="1" applyFont="1" applyFill="1" applyBorder="1" applyAlignment="1">
      <alignment vertical="top" wrapText="1"/>
    </xf>
    <xf numFmtId="2" fontId="8" fillId="3" borderId="1" xfId="0" applyNumberFormat="1" applyFont="1" applyFill="1" applyBorder="1" applyAlignment="1">
      <alignment vertical="top" wrapText="1"/>
    </xf>
    <xf numFmtId="0" fontId="10" fillId="3" borderId="0" xfId="0" applyFont="1" applyFill="1"/>
    <xf numFmtId="0" fontId="5" fillId="3" borderId="1" xfId="0" applyFont="1" applyFill="1" applyBorder="1" applyAlignment="1">
      <alignment horizontal="center" vertical="top" wrapText="1"/>
    </xf>
    <xf numFmtId="2" fontId="5" fillId="6" borderId="1" xfId="0" applyNumberFormat="1" applyFont="1" applyFill="1" applyBorder="1" applyAlignment="1">
      <alignment horizontal="right" vertical="top" wrapText="1"/>
    </xf>
    <xf numFmtId="2" fontId="5" fillId="7" borderId="1" xfId="0" applyNumberFormat="1" applyFont="1" applyFill="1" applyBorder="1" applyAlignment="1">
      <alignment horizontal="right" vertical="top" wrapText="1"/>
    </xf>
    <xf numFmtId="2" fontId="5" fillId="3" borderId="1" xfId="0" applyNumberFormat="1" applyFont="1" applyFill="1" applyBorder="1" applyAlignment="1">
      <alignment horizontal="right" vertical="top" wrapText="1"/>
    </xf>
    <xf numFmtId="0" fontId="2" fillId="3" borderId="0" xfId="0" applyFont="1" applyFill="1"/>
    <xf numFmtId="0" fontId="2" fillId="0" borderId="0" xfId="0" applyFont="1"/>
    <xf numFmtId="0" fontId="5" fillId="9" borderId="1" xfId="0" applyFont="1" applyFill="1" applyBorder="1" applyAlignment="1">
      <alignment horizontal="center" vertical="top" wrapText="1"/>
    </xf>
    <xf numFmtId="2" fontId="5" fillId="9" borderId="1" xfId="0" applyNumberFormat="1" applyFont="1" applyFill="1" applyBorder="1" applyAlignment="1">
      <alignment horizontal="right" vertical="top" wrapText="1"/>
    </xf>
    <xf numFmtId="2" fontId="8" fillId="9" borderId="1" xfId="0" applyNumberFormat="1" applyFont="1" applyFill="1" applyBorder="1" applyAlignment="1">
      <alignment horizontal="center" vertical="top" wrapText="1"/>
    </xf>
    <xf numFmtId="2" fontId="5" fillId="9" borderId="1" xfId="0" applyNumberFormat="1" applyFont="1" applyFill="1" applyBorder="1" applyAlignment="1">
      <alignment vertical="top" wrapText="1"/>
    </xf>
    <xf numFmtId="0" fontId="9" fillId="9" borderId="1" xfId="0" applyFont="1" applyFill="1" applyBorder="1" applyAlignment="1">
      <alignment horizontal="center" vertical="top" wrapText="1"/>
    </xf>
    <xf numFmtId="2" fontId="9" fillId="9" borderId="1" xfId="0" applyNumberFormat="1" applyFont="1" applyFill="1" applyBorder="1" applyAlignment="1">
      <alignment horizontal="right" vertical="top" wrapText="1"/>
    </xf>
    <xf numFmtId="0" fontId="7" fillId="3" borderId="0" xfId="0" applyFont="1" applyFill="1"/>
    <xf numFmtId="0" fontId="2" fillId="0" borderId="0" xfId="0" applyFont="1" applyBorder="1"/>
    <xf numFmtId="2" fontId="5" fillId="9" borderId="0" xfId="0" applyNumberFormat="1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right" vertical="top" wrapText="1"/>
    </xf>
    <xf numFmtId="0" fontId="2" fillId="8" borderId="0" xfId="0" applyFont="1" applyFill="1"/>
    <xf numFmtId="0" fontId="2" fillId="8" borderId="0" xfId="0" applyFont="1" applyFill="1" applyBorder="1"/>
    <xf numFmtId="2" fontId="6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1" fontId="5" fillId="6" borderId="1" xfId="0" applyNumberFormat="1" applyFont="1" applyFill="1" applyBorder="1" applyAlignment="1">
      <alignment horizontal="right" vertical="top" wrapText="1"/>
    </xf>
    <xf numFmtId="1" fontId="6" fillId="7" borderId="1" xfId="0" applyNumberFormat="1" applyFont="1" applyFill="1" applyBorder="1" applyAlignment="1">
      <alignment vertical="top" wrapText="1"/>
    </xf>
    <xf numFmtId="2" fontId="5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" fillId="6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 applyProtection="1">
      <alignment horizontal="left" wrapText="1"/>
      <protection locked="0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2" fillId="6" borderId="0" xfId="0" applyFont="1" applyFill="1" applyBorder="1" applyAlignment="1" applyProtection="1">
      <alignment horizontal="left" wrapText="1"/>
      <protection locked="0"/>
    </xf>
    <xf numFmtId="0" fontId="1" fillId="0" borderId="0" xfId="0" applyFont="1" applyFill="1" applyAlignment="1"/>
    <xf numFmtId="0" fontId="2" fillId="0" borderId="0" xfId="0" applyFont="1" applyFill="1" applyAlignment="1"/>
    <xf numFmtId="4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3" borderId="0" xfId="0" applyFont="1" applyFill="1" applyBorder="1" applyAlignment="1"/>
    <xf numFmtId="4" fontId="2" fillId="3" borderId="0" xfId="0" applyNumberFormat="1" applyFont="1" applyFill="1" applyBorder="1" applyAlignment="1">
      <alignment horizontal="right"/>
    </xf>
    <xf numFmtId="2" fontId="2" fillId="3" borderId="0" xfId="0" applyNumberFormat="1" applyFont="1" applyFill="1" applyBorder="1" applyAlignment="1"/>
    <xf numFmtId="0" fontId="7" fillId="3" borderId="0" xfId="0" applyFont="1" applyFill="1" applyBorder="1" applyAlignment="1"/>
    <xf numFmtId="0" fontId="4" fillId="0" borderId="0" xfId="0" applyFont="1" applyFill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7" fillId="0" borderId="0" xfId="0" applyFont="1" applyFill="1"/>
    <xf numFmtId="4" fontId="9" fillId="0" borderId="10" xfId="0" applyNumberFormat="1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2" fontId="9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4" fontId="9" fillId="6" borderId="21" xfId="0" applyNumberFormat="1" applyFont="1" applyFill="1" applyBorder="1" applyAlignment="1">
      <alignment horizontal="center" wrapText="1"/>
    </xf>
    <xf numFmtId="0" fontId="9" fillId="0" borderId="21" xfId="0" applyFont="1" applyFill="1" applyBorder="1" applyAlignment="1">
      <alignment horizontal="center" wrapText="1"/>
    </xf>
    <xf numFmtId="2" fontId="9" fillId="7" borderId="18" xfId="0" applyNumberFormat="1" applyFont="1" applyFill="1" applyBorder="1" applyAlignment="1">
      <alignment horizontal="center" wrapText="1"/>
    </xf>
    <xf numFmtId="0" fontId="7" fillId="10" borderId="18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7" fillId="6" borderId="18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wrapText="1"/>
    </xf>
    <xf numFmtId="0" fontId="7" fillId="6" borderId="20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2" fontId="7" fillId="4" borderId="1" xfId="0" applyNumberFormat="1" applyFont="1" applyFill="1" applyBorder="1" applyAlignment="1">
      <alignment vertical="top" wrapText="1"/>
    </xf>
    <xf numFmtId="164" fontId="9" fillId="4" borderId="0" xfId="0" applyNumberFormat="1" applyFont="1" applyFill="1" applyBorder="1" applyAlignment="1">
      <alignment vertical="top" wrapText="1"/>
    </xf>
    <xf numFmtId="0" fontId="7" fillId="4" borderId="0" xfId="0" applyFont="1" applyFill="1"/>
    <xf numFmtId="2" fontId="9" fillId="4" borderId="0" xfId="0" applyNumberFormat="1" applyFont="1" applyFill="1" applyBorder="1" applyAlignment="1">
      <alignment vertical="top" wrapText="1"/>
    </xf>
    <xf numFmtId="2" fontId="7" fillId="6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vertical="top" wrapText="1"/>
    </xf>
    <xf numFmtId="2" fontId="7" fillId="1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2" fontId="7" fillId="11" borderId="1" xfId="0" applyNumberFormat="1" applyFont="1" applyFill="1" applyBorder="1" applyAlignment="1">
      <alignment vertical="top" wrapText="1"/>
    </xf>
    <xf numFmtId="2" fontId="9" fillId="0" borderId="1" xfId="0" applyNumberFormat="1" applyFont="1" applyFill="1" applyBorder="1" applyAlignment="1">
      <alignment horizontal="right" vertical="top" wrapText="1"/>
    </xf>
    <xf numFmtId="2" fontId="5" fillId="0" borderId="0" xfId="0" applyNumberFormat="1" applyFont="1" applyBorder="1" applyAlignment="1">
      <alignment vertical="top" wrapText="1"/>
    </xf>
    <xf numFmtId="2" fontId="2" fillId="0" borderId="0" xfId="0" applyNumberFormat="1" applyFont="1"/>
    <xf numFmtId="2" fontId="5" fillId="4" borderId="0" xfId="0" applyNumberFormat="1" applyFont="1" applyFill="1" applyBorder="1" applyAlignment="1">
      <alignment vertical="top" wrapText="1"/>
    </xf>
    <xf numFmtId="0" fontId="2" fillId="4" borderId="0" xfId="0" applyFont="1" applyFill="1"/>
    <xf numFmtId="2" fontId="2" fillId="4" borderId="1" xfId="0" applyNumberFormat="1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2" fontId="7" fillId="8" borderId="1" xfId="0" applyNumberFormat="1" applyFont="1" applyFill="1" applyBorder="1" applyAlignment="1">
      <alignment vertical="top" wrapText="1"/>
    </xf>
    <xf numFmtId="0" fontId="9" fillId="8" borderId="1" xfId="0" applyFont="1" applyFill="1" applyBorder="1" applyAlignment="1">
      <alignment horizontal="center" vertical="top" wrapText="1"/>
    </xf>
    <xf numFmtId="2" fontId="9" fillId="8" borderId="1" xfId="0" applyNumberFormat="1" applyFont="1" applyFill="1" applyBorder="1" applyAlignment="1">
      <alignment horizontal="right" vertical="top" wrapText="1"/>
    </xf>
    <xf numFmtId="2" fontId="9" fillId="8" borderId="0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horizontal="right" vertical="top" wrapText="1"/>
    </xf>
    <xf numFmtId="2" fontId="7" fillId="4" borderId="0" xfId="0" applyNumberFormat="1" applyFont="1" applyFill="1"/>
    <xf numFmtId="2" fontId="12" fillId="4" borderId="1" xfId="0" applyNumberFormat="1" applyFont="1" applyFill="1" applyBorder="1" applyAlignment="1">
      <alignment vertical="top" wrapText="1"/>
    </xf>
    <xf numFmtId="2" fontId="2" fillId="4" borderId="0" xfId="0" applyNumberFormat="1" applyFont="1" applyFill="1"/>
    <xf numFmtId="0" fontId="5" fillId="3" borderId="1" xfId="0" applyFont="1" applyFill="1" applyBorder="1" applyAlignment="1">
      <alignment vertical="top" wrapText="1"/>
    </xf>
    <xf numFmtId="2" fontId="5" fillId="10" borderId="1" xfId="0" applyNumberFormat="1" applyFont="1" applyFill="1" applyBorder="1" applyAlignment="1">
      <alignment vertical="top" wrapText="1"/>
    </xf>
    <xf numFmtId="2" fontId="2" fillId="10" borderId="1" xfId="0" applyNumberFormat="1" applyFont="1" applyFill="1" applyBorder="1" applyAlignment="1">
      <alignment vertical="top" wrapText="1"/>
    </xf>
    <xf numFmtId="2" fontId="13" fillId="4" borderId="1" xfId="0" applyNumberFormat="1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2" fontId="3" fillId="6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vertical="top" wrapText="1"/>
    </xf>
    <xf numFmtId="2" fontId="3" fillId="1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2" fontId="3" fillId="11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3" borderId="1" xfId="0" applyNumberFormat="1" applyFont="1" applyFill="1" applyBorder="1" applyAlignment="1">
      <alignment horizontal="right" vertical="top" wrapText="1"/>
    </xf>
    <xf numFmtId="2" fontId="10" fillId="7" borderId="1" xfId="0" applyNumberFormat="1" applyFont="1" applyFill="1" applyBorder="1" applyAlignment="1">
      <alignment vertical="top" wrapText="1"/>
    </xf>
    <xf numFmtId="2" fontId="10" fillId="1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vertical="top" wrapText="1"/>
    </xf>
    <xf numFmtId="2" fontId="10" fillId="6" borderId="1" xfId="0" applyNumberFormat="1" applyFont="1" applyFill="1" applyBorder="1" applyAlignment="1">
      <alignment vertical="top" wrapText="1"/>
    </xf>
    <xf numFmtId="2" fontId="10" fillId="11" borderId="1" xfId="0" applyNumberFormat="1" applyFont="1" applyFill="1" applyBorder="1" applyAlignment="1">
      <alignment vertical="top" wrapText="1"/>
    </xf>
    <xf numFmtId="0" fontId="7" fillId="8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vertical="top" wrapText="1"/>
    </xf>
    <xf numFmtId="2" fontId="9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/>
    <xf numFmtId="2" fontId="2" fillId="3" borderId="1" xfId="0" applyNumberFormat="1" applyFont="1" applyFill="1" applyBorder="1" applyAlignment="1">
      <alignment vertical="top" wrapText="1"/>
    </xf>
    <xf numFmtId="2" fontId="2" fillId="7" borderId="1" xfId="0" applyNumberFormat="1" applyFont="1" applyFill="1" applyBorder="1" applyAlignment="1">
      <alignment vertical="top" wrapText="1"/>
    </xf>
    <xf numFmtId="2" fontId="2" fillId="11" borderId="1" xfId="0" applyNumberFormat="1" applyFont="1" applyFill="1" applyBorder="1" applyAlignment="1">
      <alignment vertical="top" wrapText="1"/>
    </xf>
    <xf numFmtId="2" fontId="5" fillId="0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2" fontId="9" fillId="6" borderId="1" xfId="0" applyNumberFormat="1" applyFont="1" applyFill="1" applyBorder="1" applyAlignment="1">
      <alignment vertical="top" wrapText="1"/>
    </xf>
    <xf numFmtId="2" fontId="9" fillId="7" borderId="1" xfId="0" applyNumberFormat="1" applyFont="1" applyFill="1" applyBorder="1" applyAlignment="1">
      <alignment vertical="top" wrapText="1"/>
    </xf>
    <xf numFmtId="2" fontId="9" fillId="10" borderId="1" xfId="0" applyNumberFormat="1" applyFont="1" applyFill="1" applyBorder="1" applyAlignment="1">
      <alignment vertical="top" wrapText="1"/>
    </xf>
    <xf numFmtId="2" fontId="9" fillId="11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2" fontId="2" fillId="3" borderId="0" xfId="0" applyNumberFormat="1" applyFont="1" applyFill="1"/>
    <xf numFmtId="1" fontId="7" fillId="6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" fontId="7" fillId="7" borderId="1" xfId="0" applyNumberFormat="1" applyFont="1" applyFill="1" applyBorder="1" applyAlignment="1">
      <alignment vertical="top" wrapText="1"/>
    </xf>
    <xf numFmtId="1" fontId="7" fillId="10" borderId="1" xfId="0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vertical="top" wrapText="1"/>
    </xf>
    <xf numFmtId="1" fontId="2" fillId="6" borderId="1" xfId="0" applyNumberFormat="1" applyFont="1" applyFill="1" applyBorder="1" applyAlignment="1">
      <alignment vertical="top" wrapText="1"/>
    </xf>
    <xf numFmtId="1" fontId="7" fillId="11" borderId="1" xfId="0" applyNumberFormat="1" applyFont="1" applyFill="1" applyBorder="1" applyAlignment="1">
      <alignment vertical="top" wrapText="1"/>
    </xf>
    <xf numFmtId="1" fontId="5" fillId="0" borderId="0" xfId="0" applyNumberFormat="1" applyFont="1" applyBorder="1" applyAlignment="1">
      <alignment vertical="top" wrapText="1"/>
    </xf>
    <xf numFmtId="1" fontId="9" fillId="6" borderId="1" xfId="0" applyNumberFormat="1" applyFont="1" applyFill="1" applyBorder="1" applyAlignment="1">
      <alignment vertical="top" wrapText="1"/>
    </xf>
    <xf numFmtId="1" fontId="9" fillId="7" borderId="1" xfId="0" applyNumberFormat="1" applyFont="1" applyFill="1" applyBorder="1" applyAlignment="1">
      <alignment vertical="top" wrapText="1"/>
    </xf>
    <xf numFmtId="1" fontId="9" fillId="10" borderId="1" xfId="0" applyNumberFormat="1" applyFont="1" applyFill="1" applyBorder="1" applyAlignment="1">
      <alignment vertical="top" wrapText="1"/>
    </xf>
    <xf numFmtId="1" fontId="9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9" fillId="12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/>
    <xf numFmtId="0" fontId="5" fillId="0" borderId="1" xfId="0" applyFont="1" applyBorder="1" applyAlignment="1">
      <alignment horizontal="left" vertical="top" wrapText="1"/>
    </xf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/>
      <protection locked="0"/>
    </xf>
    <xf numFmtId="4" fontId="2" fillId="11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2" fontId="2" fillId="12" borderId="0" xfId="0" applyNumberFormat="1" applyFont="1" applyFill="1" applyBorder="1"/>
    <xf numFmtId="0" fontId="7" fillId="13" borderId="0" xfId="0" applyFont="1" applyFill="1" applyBorder="1"/>
    <xf numFmtId="0" fontId="2" fillId="6" borderId="0" xfId="0" applyFont="1" applyFill="1" applyBorder="1"/>
    <xf numFmtId="0" fontId="7" fillId="14" borderId="0" xfId="0" applyFont="1" applyFill="1" applyBorder="1"/>
    <xf numFmtId="0" fontId="2" fillId="3" borderId="0" xfId="0" applyFont="1" applyFill="1" applyBorder="1"/>
    <xf numFmtId="4" fontId="2" fillId="11" borderId="0" xfId="0" applyNumberFormat="1" applyFont="1" applyFill="1" applyAlignment="1">
      <alignment horizontal="right"/>
    </xf>
    <xf numFmtId="2" fontId="2" fillId="12" borderId="0" xfId="0" applyNumberFormat="1" applyFont="1" applyFill="1"/>
    <xf numFmtId="0" fontId="7" fillId="13" borderId="0" xfId="0" applyFont="1" applyFill="1"/>
    <xf numFmtId="0" fontId="2" fillId="6" borderId="0" xfId="0" applyFont="1" applyFill="1"/>
    <xf numFmtId="0" fontId="7" fillId="14" borderId="0" xfId="0" applyFont="1" applyFill="1"/>
    <xf numFmtId="0" fontId="7" fillId="0" borderId="0" xfId="0" applyFont="1" applyAlignment="1">
      <alignment horizontal="right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4" fontId="2" fillId="0" borderId="3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5" fillId="0" borderId="0" xfId="0" applyFont="1" applyAlignment="1"/>
    <xf numFmtId="0" fontId="2" fillId="3" borderId="0" xfId="0" applyFont="1" applyFill="1" applyAlignment="1"/>
    <xf numFmtId="4" fontId="2" fillId="3" borderId="0" xfId="0" applyNumberFormat="1" applyFont="1" applyFill="1"/>
    <xf numFmtId="0" fontId="2" fillId="3" borderId="1" xfId="0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1" fontId="2" fillId="3" borderId="0" xfId="0" applyNumberFormat="1" applyFont="1" applyFill="1"/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4" fontId="7" fillId="3" borderId="1" xfId="0" applyNumberFormat="1" applyFont="1" applyFill="1" applyBorder="1" applyAlignment="1">
      <alignment wrapText="1"/>
    </xf>
    <xf numFmtId="2" fontId="7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wrapText="1"/>
    </xf>
    <xf numFmtId="4" fontId="7" fillId="6" borderId="1" xfId="0" applyNumberFormat="1" applyFont="1" applyFill="1" applyBorder="1" applyAlignment="1">
      <alignment wrapText="1"/>
    </xf>
    <xf numFmtId="0" fontId="2" fillId="3" borderId="37" xfId="0" applyFont="1" applyFill="1" applyBorder="1" applyAlignment="1">
      <alignment horizontal="center" wrapText="1"/>
    </xf>
    <xf numFmtId="0" fontId="2" fillId="3" borderId="37" xfId="0" applyFont="1" applyFill="1" applyBorder="1" applyAlignment="1">
      <alignment wrapText="1"/>
    </xf>
    <xf numFmtId="4" fontId="2" fillId="3" borderId="37" xfId="0" applyNumberFormat="1" applyFont="1" applyFill="1" applyBorder="1" applyAlignment="1">
      <alignment wrapText="1"/>
    </xf>
    <xf numFmtId="4" fontId="2" fillId="3" borderId="36" xfId="0" applyNumberFormat="1" applyFont="1" applyFill="1" applyBorder="1" applyAlignment="1">
      <alignment wrapText="1"/>
    </xf>
    <xf numFmtId="4" fontId="7" fillId="3" borderId="36" xfId="0" applyNumberFormat="1" applyFont="1" applyFill="1" applyBorder="1" applyAlignment="1">
      <alignment wrapText="1"/>
    </xf>
    <xf numFmtId="0" fontId="2" fillId="3" borderId="40" xfId="0" applyFont="1" applyFill="1" applyBorder="1" applyAlignment="1">
      <alignment horizontal="center" wrapText="1"/>
    </xf>
    <xf numFmtId="0" fontId="2" fillId="3" borderId="40" xfId="0" applyFont="1" applyFill="1" applyBorder="1" applyAlignment="1">
      <alignment wrapText="1"/>
    </xf>
    <xf numFmtId="4" fontId="2" fillId="3" borderId="40" xfId="0" applyNumberFormat="1" applyFont="1" applyFill="1" applyBorder="1" applyAlignment="1">
      <alignment wrapText="1"/>
    </xf>
    <xf numFmtId="0" fontId="2" fillId="3" borderId="0" xfId="0" applyFont="1" applyFill="1" applyAlignment="1">
      <alignment vertical="center"/>
    </xf>
    <xf numFmtId="0" fontId="20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2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5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6" fillId="4" borderId="1" xfId="0" applyFont="1" applyFill="1" applyBorder="1" applyAlignment="1">
      <alignment vertical="top" wrapText="1"/>
    </xf>
    <xf numFmtId="0" fontId="3" fillId="4" borderId="1" xfId="0" applyFont="1" applyFill="1" applyBorder="1"/>
    <xf numFmtId="0" fontId="8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vertical="top" wrapText="1"/>
    </xf>
    <xf numFmtId="0" fontId="7" fillId="4" borderId="1" xfId="0" applyFont="1" applyFill="1" applyBorder="1"/>
    <xf numFmtId="0" fontId="5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0" fontId="9" fillId="3" borderId="1" xfId="0" applyFont="1" applyFill="1" applyBorder="1" applyAlignment="1">
      <alignment vertical="top" wrapText="1"/>
    </xf>
    <xf numFmtId="0" fontId="7" fillId="3" borderId="1" xfId="0" applyFont="1" applyFill="1" applyBorder="1"/>
    <xf numFmtId="0" fontId="5" fillId="4" borderId="1" xfId="0" applyFont="1" applyFill="1" applyBorder="1" applyAlignment="1">
      <alignment vertical="top" wrapText="1"/>
    </xf>
    <xf numFmtId="0" fontId="2" fillId="4" borderId="1" xfId="0" applyFont="1" applyFill="1" applyBorder="1"/>
    <xf numFmtId="0" fontId="5" fillId="3" borderId="1" xfId="0" applyFont="1" applyFill="1" applyBorder="1" applyAlignment="1">
      <alignment vertical="top" wrapText="1"/>
    </xf>
    <xf numFmtId="0" fontId="2" fillId="3" borderId="1" xfId="0" applyFont="1" applyFill="1" applyBorder="1"/>
    <xf numFmtId="0" fontId="5" fillId="9" borderId="1" xfId="0" applyFont="1" applyFill="1" applyBorder="1" applyAlignment="1">
      <alignment vertical="top" wrapText="1"/>
    </xf>
    <xf numFmtId="0" fontId="9" fillId="9" borderId="1" xfId="0" applyFont="1" applyFill="1" applyBorder="1" applyAlignment="1">
      <alignment vertical="top" wrapText="1"/>
    </xf>
    <xf numFmtId="0" fontId="7" fillId="9" borderId="1" xfId="0" applyFont="1" applyFill="1" applyBorder="1"/>
    <xf numFmtId="0" fontId="2" fillId="9" borderId="1" xfId="0" applyFont="1" applyFill="1" applyBorder="1"/>
    <xf numFmtId="0" fontId="5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left"/>
    </xf>
    <xf numFmtId="0" fontId="4" fillId="3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4" fontId="9" fillId="0" borderId="3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8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9" fontId="7" fillId="0" borderId="17" xfId="0" applyNumberFormat="1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wrapText="1"/>
    </xf>
    <xf numFmtId="0" fontId="2" fillId="3" borderId="35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6" xfId="0" applyFont="1" applyFill="1" applyBorder="1" applyAlignment="1">
      <alignment horizontal="center" wrapText="1"/>
    </xf>
    <xf numFmtId="4" fontId="2" fillId="3" borderId="37" xfId="0" applyNumberFormat="1" applyFont="1" applyFill="1" applyBorder="1" applyAlignment="1">
      <alignment horizontal="center" wrapText="1"/>
    </xf>
    <xf numFmtId="4" fontId="2" fillId="3" borderId="40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4" fontId="2" fillId="3" borderId="0" xfId="0" applyNumberFormat="1" applyFont="1" applyFill="1" applyAlignment="1">
      <alignment horizontal="center"/>
    </xf>
    <xf numFmtId="0" fontId="2" fillId="3" borderId="37" xfId="0" applyFont="1" applyFill="1" applyBorder="1" applyAlignment="1">
      <alignment horizontal="center" wrapText="1"/>
    </xf>
    <xf numFmtId="0" fontId="2" fillId="3" borderId="40" xfId="0" applyFon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horizontal="center" wrapText="1"/>
    </xf>
    <xf numFmtId="4" fontId="2" fillId="3" borderId="38" xfId="0" applyNumberFormat="1" applyFont="1" applyFill="1" applyBorder="1" applyAlignment="1">
      <alignment horizontal="center" wrapText="1"/>
    </xf>
    <xf numFmtId="4" fontId="2" fillId="3" borderId="23" xfId="0" applyNumberFormat="1" applyFont="1" applyFill="1" applyBorder="1" applyAlignment="1">
      <alignment horizontal="center" wrapText="1"/>
    </xf>
    <xf numFmtId="4" fontId="2" fillId="3" borderId="39" xfId="0" applyNumberFormat="1" applyFont="1" applyFill="1" applyBorder="1" applyAlignment="1">
      <alignment horizontal="center" wrapText="1"/>
    </xf>
    <xf numFmtId="4" fontId="2" fillId="3" borderId="41" xfId="0" applyNumberFormat="1" applyFont="1" applyFill="1" applyBorder="1" applyAlignment="1">
      <alignment horizontal="center" wrapText="1"/>
    </xf>
    <xf numFmtId="4" fontId="2" fillId="3" borderId="35" xfId="0" applyNumberFormat="1" applyFont="1" applyFill="1" applyBorder="1" applyAlignment="1">
      <alignment horizontal="center" wrapText="1"/>
    </xf>
    <xf numFmtId="4" fontId="2" fillId="3" borderId="42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2">
    <cellStyle name="Normal" xfId="0" builtinId="0"/>
    <cellStyle name="Normal_Copy of Copy of BVC analitic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ra\Desktop\BUGETE\2020%20BVC\029012020%20BVC-CENTRALIZAT-AN-2020-OSM-RA-anexa-1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get Centralizat  1"/>
      <sheetName val="Buget centralizat 2"/>
      <sheetName val="Buget centralizat  3"/>
      <sheetName val="Buget centralizat  4"/>
      <sheetName val="Buget centralizat  5"/>
      <sheetName val=" Bis.1"/>
      <sheetName val="Bis.2"/>
      <sheetName val="Bis.3"/>
      <sheetName val="Bis.4"/>
      <sheetName val="Bis.5"/>
      <sheetName val="liv1"/>
      <sheetName val="liv2"/>
      <sheetName val="liv3"/>
      <sheetName val="liv4"/>
      <sheetName val="liv5"/>
    </sheetNames>
    <sheetDataSet>
      <sheetData sheetId="0"/>
      <sheetData sheetId="1">
        <row r="162">
          <cell r="G162">
            <v>0</v>
          </cell>
          <cell r="H162">
            <v>0</v>
          </cell>
          <cell r="L16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8">
          <cell r="J38">
            <v>0</v>
          </cell>
          <cell r="K38">
            <v>0</v>
          </cell>
        </row>
        <row r="40">
          <cell r="G40">
            <v>0</v>
          </cell>
          <cell r="K40">
            <v>0</v>
          </cell>
        </row>
        <row r="47">
          <cell r="I47" t="str">
            <v>0</v>
          </cell>
        </row>
        <row r="55">
          <cell r="G55">
            <v>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121"/>
  <sheetViews>
    <sheetView view="pageBreakPreview" zoomScaleNormal="100" zoomScaleSheetLayoutView="100" workbookViewId="0">
      <selection activeCell="A6" sqref="A6:M6"/>
    </sheetView>
  </sheetViews>
  <sheetFormatPr defaultColWidth="11.85546875" defaultRowHeight="15.75"/>
  <cols>
    <col min="1" max="1" width="4.140625" style="4" customWidth="1"/>
    <col min="2" max="2" width="3.85546875" style="4" customWidth="1"/>
    <col min="3" max="3" width="3.28515625" style="4" customWidth="1"/>
    <col min="4" max="4" width="5.42578125" style="36" customWidth="1"/>
    <col min="5" max="5" width="80" style="71" customWidth="1"/>
    <col min="6" max="6" width="6.85546875" style="4" customWidth="1"/>
    <col min="7" max="7" width="18.7109375" style="72" customWidth="1"/>
    <col min="8" max="8" width="18.140625" style="73" customWidth="1"/>
    <col min="9" max="9" width="11.85546875" style="73" customWidth="1"/>
    <col min="10" max="10" width="13.42578125" style="74" customWidth="1"/>
    <col min="11" max="11" width="13" style="74" customWidth="1"/>
    <col min="12" max="13" width="10.5703125" style="74" customWidth="1"/>
    <col min="14" max="14" width="9.42578125" style="4" customWidth="1"/>
    <col min="15" max="15" width="9.7109375" style="4" customWidth="1"/>
    <col min="16" max="16" width="8.140625" style="4" customWidth="1"/>
    <col min="17" max="17" width="9.140625" style="4" customWidth="1"/>
    <col min="18" max="16384" width="11.85546875" style="4"/>
  </cols>
  <sheetData>
    <row r="1" spans="1:17" ht="18.75" customHeight="1">
      <c r="A1" s="1" t="s">
        <v>0</v>
      </c>
      <c r="B1" s="2"/>
      <c r="C1" s="2"/>
      <c r="D1" s="2"/>
      <c r="E1" s="3"/>
      <c r="F1" s="2"/>
      <c r="G1" s="2"/>
      <c r="H1" s="2"/>
      <c r="I1" s="2"/>
      <c r="J1" s="2" t="s">
        <v>1</v>
      </c>
      <c r="K1" s="2"/>
      <c r="L1" s="2"/>
      <c r="M1" s="2"/>
      <c r="N1" s="2"/>
      <c r="O1" s="2"/>
      <c r="P1" s="2"/>
      <c r="Q1" s="2"/>
    </row>
    <row r="2" spans="1:17" ht="15" customHeight="1">
      <c r="A2" s="1" t="s">
        <v>2</v>
      </c>
      <c r="B2" s="2"/>
      <c r="C2" s="2"/>
      <c r="D2" s="2"/>
      <c r="E2" s="3"/>
      <c r="F2" s="2"/>
      <c r="G2" s="2"/>
      <c r="H2" s="2"/>
      <c r="I2" s="2"/>
      <c r="J2" s="2" t="s">
        <v>425</v>
      </c>
      <c r="K2" s="2"/>
      <c r="L2" s="2"/>
      <c r="M2" s="2"/>
      <c r="N2" s="2"/>
      <c r="O2" s="2"/>
      <c r="P2" s="2"/>
      <c r="Q2" s="2"/>
    </row>
    <row r="3" spans="1:17" ht="15" customHeight="1">
      <c r="A3" s="1" t="s">
        <v>3</v>
      </c>
      <c r="B3" s="2"/>
      <c r="C3" s="2"/>
      <c r="D3" s="2"/>
      <c r="E3" s="3"/>
      <c r="F3" s="2"/>
      <c r="G3" s="2"/>
      <c r="H3" s="2"/>
      <c r="I3" s="2"/>
      <c r="J3" s="2" t="s">
        <v>426</v>
      </c>
      <c r="K3" s="2"/>
      <c r="L3" s="2"/>
      <c r="M3" s="2"/>
      <c r="N3" s="2"/>
      <c r="O3" s="2"/>
      <c r="P3" s="2"/>
      <c r="Q3" s="2"/>
    </row>
    <row r="4" spans="1:17" ht="15.75" customHeight="1">
      <c r="A4" s="1" t="s">
        <v>5</v>
      </c>
      <c r="B4" s="2"/>
      <c r="C4" s="2"/>
      <c r="D4" s="2"/>
      <c r="E4" s="3"/>
      <c r="F4" s="2"/>
      <c r="G4" s="2"/>
      <c r="H4" s="5"/>
      <c r="I4" s="5"/>
      <c r="J4" s="6"/>
      <c r="K4" s="6"/>
      <c r="L4" s="6"/>
      <c r="M4" s="6"/>
      <c r="N4" s="2"/>
      <c r="O4" s="2"/>
      <c r="P4" s="2"/>
      <c r="Q4" s="2"/>
    </row>
    <row r="5" spans="1:17">
      <c r="A5" s="274" t="s">
        <v>6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7"/>
      <c r="O5" s="7"/>
      <c r="P5" s="7"/>
      <c r="Q5" s="7"/>
    </row>
    <row r="6" spans="1:17">
      <c r="A6" s="275" t="s">
        <v>7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8"/>
      <c r="O6" s="8"/>
      <c r="P6" s="8"/>
      <c r="Q6" s="8"/>
    </row>
    <row r="7" spans="1:17" s="10" customFormat="1" ht="15.75" customHeight="1">
      <c r="A7" s="276" t="s">
        <v>8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9"/>
      <c r="O7" s="9"/>
      <c r="P7" s="9"/>
      <c r="Q7" s="9"/>
    </row>
    <row r="8" spans="1:17" s="10" customFormat="1" ht="17.25" customHeight="1">
      <c r="A8" s="277"/>
      <c r="B8" s="278"/>
      <c r="C8" s="278"/>
      <c r="D8" s="277" t="s">
        <v>9</v>
      </c>
      <c r="E8" s="272"/>
      <c r="F8" s="277" t="s">
        <v>10</v>
      </c>
      <c r="G8" s="279" t="s">
        <v>11</v>
      </c>
      <c r="H8" s="281" t="s">
        <v>12</v>
      </c>
      <c r="I8" s="281" t="s">
        <v>13</v>
      </c>
      <c r="J8" s="277" t="s">
        <v>14</v>
      </c>
      <c r="K8" s="277" t="s">
        <v>15</v>
      </c>
      <c r="L8" s="277" t="s">
        <v>13</v>
      </c>
      <c r="M8" s="278"/>
    </row>
    <row r="9" spans="1:17" s="12" customFormat="1" ht="42" customHeight="1">
      <c r="A9" s="278"/>
      <c r="B9" s="278"/>
      <c r="C9" s="278"/>
      <c r="D9" s="272"/>
      <c r="E9" s="272"/>
      <c r="F9" s="278"/>
      <c r="G9" s="280"/>
      <c r="H9" s="282"/>
      <c r="I9" s="281"/>
      <c r="J9" s="278"/>
      <c r="K9" s="278"/>
      <c r="L9" s="11" t="s">
        <v>16</v>
      </c>
      <c r="M9" s="11" t="s">
        <v>17</v>
      </c>
    </row>
    <row r="10" spans="1:17" s="14" customFormat="1" ht="18" customHeight="1">
      <c r="A10" s="13">
        <v>0</v>
      </c>
      <c r="B10" s="283">
        <v>1</v>
      </c>
      <c r="C10" s="284"/>
      <c r="D10" s="283">
        <v>2</v>
      </c>
      <c r="E10" s="284"/>
      <c r="F10" s="13">
        <v>3</v>
      </c>
      <c r="G10" s="13">
        <v>4</v>
      </c>
      <c r="H10" s="13">
        <v>5</v>
      </c>
      <c r="I10" s="13" t="s">
        <v>18</v>
      </c>
      <c r="J10" s="13">
        <v>7</v>
      </c>
      <c r="K10" s="13">
        <v>8</v>
      </c>
      <c r="L10" s="13">
        <v>9</v>
      </c>
      <c r="M10" s="13">
        <v>10</v>
      </c>
    </row>
    <row r="11" spans="1:17" s="18" customFormat="1" ht="22.5" customHeight="1">
      <c r="A11" s="15" t="s">
        <v>19</v>
      </c>
      <c r="B11" s="15"/>
      <c r="C11" s="15"/>
      <c r="D11" s="285" t="s">
        <v>20</v>
      </c>
      <c r="E11" s="286"/>
      <c r="F11" s="15">
        <v>1</v>
      </c>
      <c r="G11" s="16">
        <f>SUM(G12:G15)</f>
        <v>2425.5299999999997</v>
      </c>
      <c r="H11" s="16">
        <f>SUM(H12:H15)</f>
        <v>3032.5050000000001</v>
      </c>
      <c r="I11" s="17">
        <f t="shared" ref="I11:I28" si="0">IF(H11=0,"0",H11/G11)</f>
        <v>1.2502442765086395</v>
      </c>
      <c r="J11" s="16">
        <f>SUM(J12:J15)</f>
        <v>2425.5299999999997</v>
      </c>
      <c r="K11" s="16">
        <f>SUM(K12:K15)</f>
        <v>2425.5299999999997</v>
      </c>
      <c r="L11" s="16">
        <f>IF(H11=0,"",J11/H11)</f>
        <v>0.79984369358005991</v>
      </c>
      <c r="M11" s="16">
        <f t="shared" ref="M11:M69" si="1">IF(J11=0,"",K11/J11)</f>
        <v>1</v>
      </c>
    </row>
    <row r="12" spans="1:17" ht="15.75" customHeight="1">
      <c r="A12" s="271"/>
      <c r="B12" s="19">
        <v>1</v>
      </c>
      <c r="C12" s="19"/>
      <c r="D12" s="273" t="s">
        <v>21</v>
      </c>
      <c r="E12" s="272"/>
      <c r="F12" s="19">
        <v>2</v>
      </c>
      <c r="G12" s="20">
        <f>Bis.2!J14</f>
        <v>2425.4499999999998</v>
      </c>
      <c r="H12" s="21">
        <f>Bis.2!Q14</f>
        <v>3032.4050000000002</v>
      </c>
      <c r="I12" s="22">
        <f>IF(H12=0,"0",H12/G12)</f>
        <v>1.2502442845657509</v>
      </c>
      <c r="J12" s="23">
        <v>2425.4499999999998</v>
      </c>
      <c r="K12" s="23">
        <f>J12</f>
        <v>2425.4499999999998</v>
      </c>
      <c r="L12" s="23">
        <f>IF(H12=0,"",J12/H12)</f>
        <v>0.79984368842552356</v>
      </c>
      <c r="M12" s="23">
        <f t="shared" si="1"/>
        <v>1</v>
      </c>
    </row>
    <row r="13" spans="1:17" ht="15.75" customHeight="1">
      <c r="A13" s="271"/>
      <c r="B13" s="19"/>
      <c r="C13" s="19"/>
      <c r="D13" s="24" t="s">
        <v>22</v>
      </c>
      <c r="E13" s="25" t="s">
        <v>23</v>
      </c>
      <c r="F13" s="19">
        <v>3</v>
      </c>
      <c r="G13" s="20">
        <v>0</v>
      </c>
      <c r="H13" s="21">
        <v>0</v>
      </c>
      <c r="I13" s="22" t="str">
        <f>IF(H13=0,"0",H13/G13)</f>
        <v>0</v>
      </c>
      <c r="J13" s="23">
        <v>0</v>
      </c>
      <c r="K13" s="23">
        <v>0</v>
      </c>
      <c r="L13" s="23">
        <v>0</v>
      </c>
      <c r="M13" s="23">
        <v>0</v>
      </c>
    </row>
    <row r="14" spans="1:17" ht="15.75" customHeight="1">
      <c r="A14" s="271"/>
      <c r="B14" s="19"/>
      <c r="C14" s="19"/>
      <c r="D14" s="24" t="s">
        <v>24</v>
      </c>
      <c r="E14" s="25" t="s">
        <v>25</v>
      </c>
      <c r="F14" s="19">
        <v>4</v>
      </c>
      <c r="G14" s="20">
        <v>0</v>
      </c>
      <c r="H14" s="21">
        <v>0</v>
      </c>
      <c r="I14" s="22" t="str">
        <f t="shared" si="0"/>
        <v>0</v>
      </c>
      <c r="J14" s="23">
        <v>0</v>
      </c>
      <c r="K14" s="23">
        <v>0</v>
      </c>
      <c r="L14" s="23">
        <v>0</v>
      </c>
      <c r="M14" s="23">
        <v>0</v>
      </c>
    </row>
    <row r="15" spans="1:17" ht="20.100000000000001" customHeight="1">
      <c r="A15" s="272"/>
      <c r="B15" s="19">
        <v>2</v>
      </c>
      <c r="C15" s="19"/>
      <c r="D15" s="273" t="s">
        <v>26</v>
      </c>
      <c r="E15" s="272"/>
      <c r="F15" s="19">
        <v>5</v>
      </c>
      <c r="G15" s="20">
        <f>Bis.2!J34</f>
        <v>0.08</v>
      </c>
      <c r="H15" s="21">
        <f>Bis.2!Q34</f>
        <v>0.1</v>
      </c>
      <c r="I15" s="22">
        <f t="shared" si="0"/>
        <v>1.25</v>
      </c>
      <c r="J15" s="23">
        <v>0.08</v>
      </c>
      <c r="K15" s="23">
        <v>0.08</v>
      </c>
      <c r="L15" s="23">
        <f>IF(H15=0,"",J15/H15)</f>
        <v>0.79999999999999993</v>
      </c>
      <c r="M15" s="23">
        <f t="shared" si="1"/>
        <v>1</v>
      </c>
    </row>
    <row r="16" spans="1:17" s="29" customFormat="1" ht="25.5" customHeight="1">
      <c r="A16" s="26" t="s">
        <v>27</v>
      </c>
      <c r="B16" s="26"/>
      <c r="C16" s="26"/>
      <c r="D16" s="288" t="s">
        <v>28</v>
      </c>
      <c r="E16" s="289"/>
      <c r="F16" s="26">
        <v>6</v>
      </c>
      <c r="G16" s="27">
        <f>G17+G29</f>
        <v>2186.6199999999994</v>
      </c>
      <c r="H16" s="16">
        <f>H17+H29</f>
        <v>2731.07</v>
      </c>
      <c r="I16" s="28">
        <f t="shared" si="0"/>
        <v>1.2489915943328063</v>
      </c>
      <c r="J16" s="27">
        <f>J17+J29</f>
        <v>2351.0299999999997</v>
      </c>
      <c r="K16" s="27">
        <f>K17+K29</f>
        <v>2351.0299999999997</v>
      </c>
      <c r="L16" s="27">
        <f>IF(H16=0,"",J16/H16)</f>
        <v>0.86084574910200018</v>
      </c>
      <c r="M16" s="27">
        <f t="shared" si="1"/>
        <v>1</v>
      </c>
    </row>
    <row r="17" spans="1:14" ht="20.100000000000001" customHeight="1">
      <c r="A17" s="271"/>
      <c r="B17" s="19">
        <v>1</v>
      </c>
      <c r="C17" s="19"/>
      <c r="D17" s="273" t="s">
        <v>29</v>
      </c>
      <c r="E17" s="272"/>
      <c r="F17" s="19">
        <v>7</v>
      </c>
      <c r="G17" s="20">
        <f>Bis.2!J41</f>
        <v>2186.6199999999994</v>
      </c>
      <c r="H17" s="21">
        <f>Bis.2!Q41</f>
        <v>2730.76</v>
      </c>
      <c r="I17" s="22">
        <f t="shared" si="0"/>
        <v>1.248849823014516</v>
      </c>
      <c r="J17" s="23">
        <f>J18+J19+J20+J28</f>
        <v>2351.0299999999997</v>
      </c>
      <c r="K17" s="23">
        <f>K18+K19+K20+K28</f>
        <v>2351.0299999999997</v>
      </c>
      <c r="L17" s="23">
        <f>IF(H17=0,"",J17/H17)</f>
        <v>0.86094347361174162</v>
      </c>
      <c r="M17" s="23">
        <f t="shared" si="1"/>
        <v>1</v>
      </c>
    </row>
    <row r="18" spans="1:14" ht="20.100000000000001" customHeight="1">
      <c r="A18" s="272"/>
      <c r="B18" s="271"/>
      <c r="C18" s="19" t="s">
        <v>30</v>
      </c>
      <c r="D18" s="290" t="s">
        <v>31</v>
      </c>
      <c r="E18" s="291"/>
      <c r="F18" s="19">
        <v>8</v>
      </c>
      <c r="G18" s="20">
        <f>Bis.2!J42</f>
        <v>497.47</v>
      </c>
      <c r="H18" s="21">
        <f>Bis.2!Q42</f>
        <v>590.15</v>
      </c>
      <c r="I18" s="22">
        <f t="shared" si="0"/>
        <v>1.1863026916195951</v>
      </c>
      <c r="J18" s="23">
        <v>427.71</v>
      </c>
      <c r="K18" s="23">
        <f>J18</f>
        <v>427.71</v>
      </c>
      <c r="L18" s="23">
        <f>IF(H18=0,"",J18/H18)</f>
        <v>0.72474794543760057</v>
      </c>
      <c r="M18" s="23">
        <f t="shared" si="1"/>
        <v>1</v>
      </c>
    </row>
    <row r="19" spans="1:14" ht="21" customHeight="1">
      <c r="A19" s="272"/>
      <c r="B19" s="272"/>
      <c r="C19" s="19" t="s">
        <v>32</v>
      </c>
      <c r="D19" s="273" t="s">
        <v>33</v>
      </c>
      <c r="E19" s="272"/>
      <c r="F19" s="19">
        <v>9</v>
      </c>
      <c r="G19" s="30">
        <f>Bis.2!J90</f>
        <v>46.93</v>
      </c>
      <c r="H19" s="21">
        <f>Bis.2!Q90</f>
        <v>65</v>
      </c>
      <c r="I19" s="22">
        <f t="shared" si="0"/>
        <v>1.3850415512465375</v>
      </c>
      <c r="J19" s="23">
        <v>55.76</v>
      </c>
      <c r="K19" s="23">
        <f>J19</f>
        <v>55.76</v>
      </c>
      <c r="L19" s="23">
        <f>IF(H19=0,"",J19/H19)</f>
        <v>0.85784615384615381</v>
      </c>
      <c r="M19" s="23">
        <f t="shared" si="1"/>
        <v>1</v>
      </c>
    </row>
    <row r="20" spans="1:14" ht="22.5" customHeight="1">
      <c r="A20" s="272"/>
      <c r="B20" s="272"/>
      <c r="C20" s="19" t="s">
        <v>34</v>
      </c>
      <c r="D20" s="273" t="s">
        <v>35</v>
      </c>
      <c r="E20" s="272"/>
      <c r="F20" s="19">
        <v>10</v>
      </c>
      <c r="G20" s="30">
        <f>Bis.2!J97</f>
        <v>1414.8099999999997</v>
      </c>
      <c r="H20" s="21">
        <f>Bis.2!Q97</f>
        <v>1799.1100000000001</v>
      </c>
      <c r="I20" s="22">
        <f t="shared" si="0"/>
        <v>1.2716265788339074</v>
      </c>
      <c r="J20" s="31">
        <v>1505.06</v>
      </c>
      <c r="K20" s="31">
        <v>1505.06</v>
      </c>
      <c r="L20" s="31">
        <f>Bis.2!X97</f>
        <v>0</v>
      </c>
      <c r="M20" s="31">
        <f>Bis.2!Y97</f>
        <v>0</v>
      </c>
      <c r="N20" s="32"/>
    </row>
    <row r="21" spans="1:14" ht="22.5" customHeight="1">
      <c r="A21" s="272"/>
      <c r="B21" s="272"/>
      <c r="C21" s="19"/>
      <c r="D21" s="24" t="s">
        <v>36</v>
      </c>
      <c r="E21" s="33" t="s">
        <v>37</v>
      </c>
      <c r="F21" s="19">
        <v>11</v>
      </c>
      <c r="G21" s="30">
        <f>Bis.2!J98</f>
        <v>1248.6699999999998</v>
      </c>
      <c r="H21" s="21">
        <f>Bis.2!Q98</f>
        <v>1624.3300000000002</v>
      </c>
      <c r="I21" s="22">
        <f t="shared" si="0"/>
        <v>1.3008481023809335</v>
      </c>
      <c r="J21" s="23">
        <f>H21</f>
        <v>1624.3300000000002</v>
      </c>
      <c r="K21" s="24">
        <v>1339.52</v>
      </c>
      <c r="L21" s="23">
        <f t="shared" ref="L21:L70" si="2">IF(H21=0,"",J21/H21)</f>
        <v>1</v>
      </c>
      <c r="M21" s="23">
        <f t="shared" si="1"/>
        <v>0.82466001366717345</v>
      </c>
    </row>
    <row r="22" spans="1:14" ht="20.100000000000001" customHeight="1">
      <c r="A22" s="272"/>
      <c r="B22" s="272"/>
      <c r="C22" s="271"/>
      <c r="D22" s="34" t="s">
        <v>38</v>
      </c>
      <c r="E22" s="35" t="s">
        <v>39</v>
      </c>
      <c r="F22" s="19">
        <v>12</v>
      </c>
      <c r="G22" s="30">
        <f>Bis.2!J99</f>
        <v>1175.31</v>
      </c>
      <c r="H22" s="21">
        <f>Bis.2!Q99</f>
        <v>1517.5700000000002</v>
      </c>
      <c r="I22" s="22">
        <f t="shared" si="0"/>
        <v>1.2912082769652264</v>
      </c>
      <c r="J22" s="23">
        <f>H22</f>
        <v>1517.5700000000002</v>
      </c>
      <c r="K22" s="24">
        <v>1259.52</v>
      </c>
      <c r="L22" s="23">
        <f t="shared" si="2"/>
        <v>1</v>
      </c>
      <c r="M22" s="23">
        <f t="shared" si="1"/>
        <v>0.82995842036940626</v>
      </c>
    </row>
    <row r="23" spans="1:14" ht="20.100000000000001" customHeight="1">
      <c r="A23" s="272"/>
      <c r="B23" s="272"/>
      <c r="C23" s="272"/>
      <c r="D23" s="34" t="s">
        <v>40</v>
      </c>
      <c r="E23" s="35" t="s">
        <v>41</v>
      </c>
      <c r="F23" s="19">
        <v>13</v>
      </c>
      <c r="G23" s="30">
        <f>Bis.2!J103</f>
        <v>73.36</v>
      </c>
      <c r="H23" s="21">
        <f>Bis.2!Q103</f>
        <v>106.75999999999999</v>
      </c>
      <c r="I23" s="22">
        <f t="shared" si="0"/>
        <v>1.4552889858233369</v>
      </c>
      <c r="J23" s="23">
        <f>H23</f>
        <v>106.75999999999999</v>
      </c>
      <c r="K23" s="23">
        <f>J23</f>
        <v>106.75999999999999</v>
      </c>
      <c r="L23" s="23">
        <f t="shared" si="2"/>
        <v>1</v>
      </c>
      <c r="M23" s="23">
        <f t="shared" si="1"/>
        <v>1</v>
      </c>
    </row>
    <row r="24" spans="1:14" ht="16.5" customHeight="1">
      <c r="A24" s="272"/>
      <c r="B24" s="272"/>
      <c r="C24" s="272"/>
      <c r="D24" s="34" t="s">
        <v>42</v>
      </c>
      <c r="E24" s="35" t="s">
        <v>43</v>
      </c>
      <c r="F24" s="19">
        <v>14</v>
      </c>
      <c r="G24" s="30">
        <f>Bis.2!J111</f>
        <v>0</v>
      </c>
      <c r="H24" s="21">
        <f>Bis.2!Q111</f>
        <v>0</v>
      </c>
      <c r="I24" s="22" t="str">
        <f t="shared" si="0"/>
        <v>0</v>
      </c>
      <c r="J24" s="24">
        <f>J25</f>
        <v>0</v>
      </c>
      <c r="K24" s="24">
        <f>K25</f>
        <v>0</v>
      </c>
      <c r="L24" s="23" t="str">
        <f t="shared" si="2"/>
        <v/>
      </c>
      <c r="M24" s="23" t="str">
        <f t="shared" si="1"/>
        <v/>
      </c>
    </row>
    <row r="25" spans="1:14" s="36" customFormat="1" ht="18" customHeight="1">
      <c r="A25" s="272"/>
      <c r="B25" s="272"/>
      <c r="C25" s="272"/>
      <c r="D25" s="34"/>
      <c r="E25" s="24" t="s">
        <v>44</v>
      </c>
      <c r="F25" s="19">
        <v>15</v>
      </c>
      <c r="G25" s="30"/>
      <c r="H25" s="21"/>
      <c r="I25" s="22" t="str">
        <f t="shared" si="0"/>
        <v>0</v>
      </c>
      <c r="J25" s="24"/>
      <c r="K25" s="24"/>
      <c r="L25" s="23" t="str">
        <f t="shared" si="2"/>
        <v/>
      </c>
      <c r="M25" s="23" t="str">
        <f t="shared" si="1"/>
        <v/>
      </c>
    </row>
    <row r="26" spans="1:14" ht="28.5" customHeight="1">
      <c r="A26" s="272"/>
      <c r="B26" s="272"/>
      <c r="C26" s="272"/>
      <c r="D26" s="34" t="s">
        <v>45</v>
      </c>
      <c r="E26" s="24" t="s">
        <v>46</v>
      </c>
      <c r="F26" s="19">
        <v>16</v>
      </c>
      <c r="G26" s="30">
        <f>Bis.2!J115</f>
        <v>136.32999999999998</v>
      </c>
      <c r="H26" s="21">
        <f>Bis.2!Q115</f>
        <v>137.54</v>
      </c>
      <c r="I26" s="22">
        <f t="shared" si="0"/>
        <v>1.0088755226289152</v>
      </c>
      <c r="J26" s="24">
        <v>137.54</v>
      </c>
      <c r="K26" s="24">
        <v>137.54</v>
      </c>
      <c r="L26" s="23">
        <f t="shared" si="2"/>
        <v>1</v>
      </c>
      <c r="M26" s="23">
        <f t="shared" si="1"/>
        <v>1</v>
      </c>
    </row>
    <row r="27" spans="1:14" ht="17.25" customHeight="1">
      <c r="A27" s="272"/>
      <c r="B27" s="272"/>
      <c r="C27" s="272"/>
      <c r="D27" s="34" t="s">
        <v>47</v>
      </c>
      <c r="E27" s="24" t="s">
        <v>48</v>
      </c>
      <c r="F27" s="19">
        <v>17</v>
      </c>
      <c r="G27" s="30">
        <f>Bis.2!J124</f>
        <v>29.81</v>
      </c>
      <c r="H27" s="21">
        <f>Bis.2!Q124</f>
        <v>37.24</v>
      </c>
      <c r="I27" s="22">
        <f t="shared" si="0"/>
        <v>1.2492452197249246</v>
      </c>
      <c r="J27" s="23">
        <f>H27</f>
        <v>37.24</v>
      </c>
      <c r="K27" s="23">
        <f>J27</f>
        <v>37.24</v>
      </c>
      <c r="L27" s="23">
        <f t="shared" si="2"/>
        <v>1</v>
      </c>
      <c r="M27" s="23">
        <f t="shared" si="1"/>
        <v>1</v>
      </c>
    </row>
    <row r="28" spans="1:14" ht="17.25" customHeight="1">
      <c r="A28" s="272"/>
      <c r="B28" s="272"/>
      <c r="C28" s="19" t="s">
        <v>49</v>
      </c>
      <c r="D28" s="273" t="s">
        <v>50</v>
      </c>
      <c r="E28" s="272"/>
      <c r="F28" s="19">
        <v>18</v>
      </c>
      <c r="G28" s="30">
        <f>Bis.2!J125</f>
        <v>227.41</v>
      </c>
      <c r="H28" s="21">
        <f>Bis.2!Q125</f>
        <v>276.5</v>
      </c>
      <c r="I28" s="22">
        <f t="shared" si="0"/>
        <v>1.2158656171672311</v>
      </c>
      <c r="J28" s="24">
        <v>362.5</v>
      </c>
      <c r="K28" s="24">
        <v>362.5</v>
      </c>
      <c r="L28" s="23">
        <f t="shared" si="2"/>
        <v>1.3110307414104883</v>
      </c>
      <c r="M28" s="23">
        <f t="shared" si="1"/>
        <v>1</v>
      </c>
    </row>
    <row r="29" spans="1:14" ht="18.75" customHeight="1">
      <c r="A29" s="272"/>
      <c r="B29" s="19">
        <v>2</v>
      </c>
      <c r="C29" s="19"/>
      <c r="D29" s="273" t="s">
        <v>51</v>
      </c>
      <c r="E29" s="272"/>
      <c r="F29" s="19">
        <v>19</v>
      </c>
      <c r="G29" s="20">
        <f>Bis.2!J142</f>
        <v>0</v>
      </c>
      <c r="H29" s="21">
        <f>Bis.2!Q142</f>
        <v>0.31</v>
      </c>
      <c r="I29" s="22" t="str">
        <f>IF(G29=0,"0",H29/G29)</f>
        <v>0</v>
      </c>
      <c r="J29" s="24">
        <v>0</v>
      </c>
      <c r="K29" s="24">
        <v>0</v>
      </c>
      <c r="L29" s="23">
        <f t="shared" si="2"/>
        <v>0</v>
      </c>
      <c r="M29" s="23" t="str">
        <f t="shared" si="1"/>
        <v/>
      </c>
    </row>
    <row r="30" spans="1:14" s="40" customFormat="1">
      <c r="A30" s="26" t="s">
        <v>52</v>
      </c>
      <c r="B30" s="26"/>
      <c r="C30" s="26"/>
      <c r="D30" s="288" t="s">
        <v>53</v>
      </c>
      <c r="E30" s="289"/>
      <c r="F30" s="26">
        <v>20</v>
      </c>
      <c r="G30" s="37">
        <f>G11-G16</f>
        <v>238.91000000000031</v>
      </c>
      <c r="H30" s="37">
        <f>H11-H16</f>
        <v>301.43499999999995</v>
      </c>
      <c r="I30" s="28">
        <f t="shared" ref="I30:I70" si="3">IF(G30=0,"0",H30/G30)</f>
        <v>1.261709430329411</v>
      </c>
      <c r="J30" s="27">
        <f>J11-J16</f>
        <v>74.5</v>
      </c>
      <c r="K30" s="38">
        <f>K11-K16</f>
        <v>74.5</v>
      </c>
      <c r="L30" s="39">
        <f t="shared" si="2"/>
        <v>0.2471511271086636</v>
      </c>
      <c r="M30" s="27">
        <f t="shared" si="1"/>
        <v>1</v>
      </c>
    </row>
    <row r="31" spans="1:14" s="40" customFormat="1">
      <c r="A31" s="26" t="s">
        <v>54</v>
      </c>
      <c r="B31" s="26">
        <v>1</v>
      </c>
      <c r="C31" s="26"/>
      <c r="D31" s="288" t="s">
        <v>55</v>
      </c>
      <c r="E31" s="289"/>
      <c r="F31" s="26">
        <v>21</v>
      </c>
      <c r="G31" s="37">
        <f>Bis.2!J153</f>
        <v>38.22560000000005</v>
      </c>
      <c r="H31" s="16">
        <f>Bis.2!Q153</f>
        <v>48.229599999999991</v>
      </c>
      <c r="I31" s="28">
        <f t="shared" si="3"/>
        <v>1.261709430329411</v>
      </c>
      <c r="J31" s="27">
        <f>J30*16%</f>
        <v>11.92</v>
      </c>
      <c r="K31" s="27">
        <f>K30*16%</f>
        <v>11.92</v>
      </c>
      <c r="L31" s="39">
        <f t="shared" si="2"/>
        <v>0.2471511271086636</v>
      </c>
      <c r="M31" s="27">
        <f t="shared" si="1"/>
        <v>1</v>
      </c>
    </row>
    <row r="32" spans="1:14" s="45" customFormat="1">
      <c r="A32" s="41"/>
      <c r="B32" s="41">
        <v>2</v>
      </c>
      <c r="C32" s="41"/>
      <c r="D32" s="292" t="s">
        <v>56</v>
      </c>
      <c r="E32" s="293"/>
      <c r="F32" s="41">
        <v>22</v>
      </c>
      <c r="G32" s="42"/>
      <c r="H32" s="43"/>
      <c r="I32" s="22" t="str">
        <f t="shared" si="3"/>
        <v>0</v>
      </c>
      <c r="J32" s="44"/>
      <c r="K32" s="44"/>
      <c r="L32" s="23" t="str">
        <f t="shared" si="2"/>
        <v/>
      </c>
      <c r="M32" s="44"/>
    </row>
    <row r="33" spans="1:16" s="45" customFormat="1" ht="15">
      <c r="A33" s="41"/>
      <c r="B33" s="41">
        <v>3</v>
      </c>
      <c r="C33" s="41"/>
      <c r="D33" s="287" t="s">
        <v>57</v>
      </c>
      <c r="E33" s="287"/>
      <c r="F33" s="41">
        <v>23</v>
      </c>
      <c r="G33" s="42"/>
      <c r="H33" s="43"/>
      <c r="I33" s="22" t="str">
        <f t="shared" si="3"/>
        <v>0</v>
      </c>
      <c r="J33" s="44"/>
      <c r="K33" s="44"/>
      <c r="L33" s="23" t="str">
        <f t="shared" si="2"/>
        <v/>
      </c>
      <c r="M33" s="44"/>
    </row>
    <row r="34" spans="1:16" s="45" customFormat="1" ht="15">
      <c r="A34" s="41"/>
      <c r="B34" s="41">
        <v>4</v>
      </c>
      <c r="C34" s="41"/>
      <c r="D34" s="287" t="s">
        <v>58</v>
      </c>
      <c r="E34" s="287"/>
      <c r="F34" s="41">
        <v>24</v>
      </c>
      <c r="G34" s="42"/>
      <c r="H34" s="43"/>
      <c r="I34" s="22" t="str">
        <f t="shared" si="3"/>
        <v>0</v>
      </c>
      <c r="J34" s="44"/>
      <c r="K34" s="44"/>
      <c r="L34" s="23" t="str">
        <f t="shared" si="2"/>
        <v/>
      </c>
      <c r="M34" s="44"/>
    </row>
    <row r="35" spans="1:16" s="45" customFormat="1" ht="15">
      <c r="A35" s="41"/>
      <c r="B35" s="41">
        <v>5</v>
      </c>
      <c r="C35" s="41"/>
      <c r="D35" s="287" t="s">
        <v>59</v>
      </c>
      <c r="E35" s="287"/>
      <c r="F35" s="41">
        <v>25</v>
      </c>
      <c r="G35" s="42"/>
      <c r="H35" s="43"/>
      <c r="I35" s="22" t="str">
        <f t="shared" si="3"/>
        <v>0</v>
      </c>
      <c r="J35" s="44"/>
      <c r="K35" s="44"/>
      <c r="L35" s="23" t="str">
        <f t="shared" si="2"/>
        <v/>
      </c>
      <c r="M35" s="44"/>
    </row>
    <row r="36" spans="1:16" s="40" customFormat="1" ht="33" customHeight="1">
      <c r="A36" s="26" t="s">
        <v>60</v>
      </c>
      <c r="B36" s="26"/>
      <c r="C36" s="26"/>
      <c r="D36" s="288" t="s">
        <v>61</v>
      </c>
      <c r="E36" s="289"/>
      <c r="F36" s="26">
        <v>26</v>
      </c>
      <c r="G36" s="37">
        <f>G30-G31-G32+G33-G34-G35</f>
        <v>200.68440000000027</v>
      </c>
      <c r="H36" s="37">
        <f>H30-H31-H32+H33-H34-H35</f>
        <v>253.20539999999994</v>
      </c>
      <c r="I36" s="28">
        <f t="shared" si="3"/>
        <v>1.2617094303294107</v>
      </c>
      <c r="J36" s="37">
        <f>J30-J31-J32+J33-J34-J35</f>
        <v>62.58</v>
      </c>
      <c r="K36" s="37">
        <f>K30-K31-K32+K33-K34-K35</f>
        <v>62.58</v>
      </c>
      <c r="L36" s="39">
        <f t="shared" si="2"/>
        <v>0.2471511271086636</v>
      </c>
      <c r="M36" s="27">
        <f t="shared" si="1"/>
        <v>1</v>
      </c>
    </row>
    <row r="37" spans="1:16" s="50" customFormat="1" ht="15">
      <c r="A37" s="271"/>
      <c r="B37" s="46">
        <v>1</v>
      </c>
      <c r="C37" s="46"/>
      <c r="D37" s="296" t="s">
        <v>62</v>
      </c>
      <c r="E37" s="297"/>
      <c r="F37" s="46">
        <v>27</v>
      </c>
      <c r="G37" s="47">
        <f>G30*5%</f>
        <v>11.945500000000017</v>
      </c>
      <c r="H37" s="48">
        <f>H30*5%</f>
        <v>15.071749999999998</v>
      </c>
      <c r="I37" s="22">
        <f t="shared" si="3"/>
        <v>1.2617094303294107</v>
      </c>
      <c r="J37" s="49">
        <f>J30*5%</f>
        <v>3.7250000000000001</v>
      </c>
      <c r="K37" s="49">
        <f>K30*5%</f>
        <v>3.7250000000000001</v>
      </c>
      <c r="L37" s="23">
        <f t="shared" si="2"/>
        <v>0.2471511271086636</v>
      </c>
      <c r="M37" s="23">
        <f t="shared" si="1"/>
        <v>1</v>
      </c>
    </row>
    <row r="38" spans="1:16" s="51" customFormat="1">
      <c r="A38" s="272"/>
      <c r="B38" s="19">
        <v>2</v>
      </c>
      <c r="C38" s="19"/>
      <c r="D38" s="273" t="s">
        <v>63</v>
      </c>
      <c r="E38" s="272"/>
      <c r="F38" s="19">
        <v>28</v>
      </c>
      <c r="G38" s="47">
        <v>0</v>
      </c>
      <c r="H38" s="21">
        <v>0</v>
      </c>
      <c r="I38" s="22" t="str">
        <f t="shared" si="3"/>
        <v>0</v>
      </c>
      <c r="J38" s="31">
        <f>' Bis.1'!J33+[1]liv1!J33</f>
        <v>0</v>
      </c>
      <c r="K38" s="31">
        <f>' Bis.1'!K33+[1]liv1!K33</f>
        <v>0</v>
      </c>
      <c r="L38" s="23" t="str">
        <f t="shared" si="2"/>
        <v/>
      </c>
      <c r="M38" s="23" t="str">
        <f t="shared" si="1"/>
        <v/>
      </c>
    </row>
    <row r="39" spans="1:16" s="51" customFormat="1" ht="18.75" customHeight="1">
      <c r="A39" s="272"/>
      <c r="B39" s="19">
        <v>3</v>
      </c>
      <c r="C39" s="19"/>
      <c r="D39" s="273" t="s">
        <v>64</v>
      </c>
      <c r="E39" s="272"/>
      <c r="F39" s="19">
        <v>29</v>
      </c>
      <c r="G39" s="47">
        <v>0</v>
      </c>
      <c r="H39" s="21">
        <v>0</v>
      </c>
      <c r="I39" s="22" t="str">
        <f t="shared" si="3"/>
        <v>0</v>
      </c>
      <c r="J39" s="31">
        <f>' Bis.1'!J34+[1]liv1!J34</f>
        <v>0</v>
      </c>
      <c r="K39" s="31">
        <f>' Bis.1'!K34+[1]liv1!K34</f>
        <v>0</v>
      </c>
      <c r="L39" s="23" t="str">
        <f t="shared" si="2"/>
        <v/>
      </c>
      <c r="M39" s="23" t="str">
        <f t="shared" si="1"/>
        <v/>
      </c>
    </row>
    <row r="40" spans="1:16" s="51" customFormat="1" ht="48" customHeight="1">
      <c r="A40" s="272"/>
      <c r="B40" s="19">
        <v>4</v>
      </c>
      <c r="C40" s="19"/>
      <c r="D40" s="273" t="s">
        <v>65</v>
      </c>
      <c r="E40" s="272"/>
      <c r="F40" s="19">
        <v>30</v>
      </c>
      <c r="G40" s="47">
        <v>0</v>
      </c>
      <c r="H40" s="21">
        <v>0</v>
      </c>
      <c r="I40" s="22" t="str">
        <f t="shared" si="3"/>
        <v>0</v>
      </c>
      <c r="J40" s="31">
        <f>' Bis.1'!J35+[1]liv1!J35</f>
        <v>0</v>
      </c>
      <c r="K40" s="31">
        <f>' Bis.1'!K35+[1]liv1!K35</f>
        <v>0</v>
      </c>
      <c r="L40" s="23" t="str">
        <f t="shared" si="2"/>
        <v/>
      </c>
      <c r="M40" s="23" t="str">
        <f t="shared" si="1"/>
        <v/>
      </c>
    </row>
    <row r="41" spans="1:16" s="51" customFormat="1" ht="18.75" customHeight="1">
      <c r="A41" s="272"/>
      <c r="B41" s="19">
        <v>5</v>
      </c>
      <c r="C41" s="19"/>
      <c r="D41" s="273" t="s">
        <v>66</v>
      </c>
      <c r="E41" s="272"/>
      <c r="F41" s="19">
        <v>31</v>
      </c>
      <c r="G41" s="47">
        <v>0</v>
      </c>
      <c r="H41" s="21">
        <v>0</v>
      </c>
      <c r="I41" s="22" t="str">
        <f t="shared" si="3"/>
        <v>0</v>
      </c>
      <c r="J41" s="31">
        <v>0</v>
      </c>
      <c r="K41" s="31">
        <v>0</v>
      </c>
      <c r="L41" s="23" t="str">
        <f t="shared" si="2"/>
        <v/>
      </c>
      <c r="M41" s="23" t="str">
        <f t="shared" si="1"/>
        <v/>
      </c>
    </row>
    <row r="42" spans="1:16" s="51" customFormat="1" ht="32.25" customHeight="1">
      <c r="A42" s="272"/>
      <c r="B42" s="52">
        <v>6</v>
      </c>
      <c r="C42" s="52"/>
      <c r="D42" s="298" t="s">
        <v>67</v>
      </c>
      <c r="E42" s="298"/>
      <c r="F42" s="52">
        <v>32</v>
      </c>
      <c r="G42" s="53">
        <f>G36-G37-G38-G39-G40-G41</f>
        <v>188.73890000000026</v>
      </c>
      <c r="H42" s="53">
        <f>H36-H37-H38-H39-H40-H41</f>
        <v>238.13364999999993</v>
      </c>
      <c r="I42" s="54">
        <f t="shared" si="3"/>
        <v>1.2617094303294107</v>
      </c>
      <c r="J42" s="53">
        <f>J36-J37-J38-J39-J40-J41</f>
        <v>58.854999999999997</v>
      </c>
      <c r="K42" s="53">
        <f>K36-K37-K38-K39-K40-K41</f>
        <v>58.854999999999997</v>
      </c>
      <c r="L42" s="55">
        <f t="shared" si="2"/>
        <v>0.2471511271086636</v>
      </c>
      <c r="M42" s="55">
        <f t="shared" si="1"/>
        <v>1</v>
      </c>
    </row>
    <row r="43" spans="1:16" s="51" customFormat="1" ht="43.5" customHeight="1">
      <c r="A43" s="272"/>
      <c r="B43" s="19">
        <v>7</v>
      </c>
      <c r="C43" s="19"/>
      <c r="D43" s="273" t="s">
        <v>68</v>
      </c>
      <c r="E43" s="272"/>
      <c r="F43" s="19">
        <v>33</v>
      </c>
      <c r="G43" s="47">
        <v>0</v>
      </c>
      <c r="H43" s="21">
        <v>0</v>
      </c>
      <c r="I43" s="22" t="str">
        <f t="shared" si="3"/>
        <v>0</v>
      </c>
      <c r="J43" s="31">
        <f>' Bis.1'!J38+[1]liv1!J38</f>
        <v>0</v>
      </c>
      <c r="K43" s="31">
        <f>' Bis.1'!K38+[1]liv1!K38</f>
        <v>0</v>
      </c>
      <c r="L43" s="23" t="str">
        <f t="shared" si="2"/>
        <v/>
      </c>
      <c r="M43" s="31">
        <v>0</v>
      </c>
    </row>
    <row r="44" spans="1:16" s="58" customFormat="1" ht="63.75" customHeight="1">
      <c r="A44" s="272"/>
      <c r="B44" s="56">
        <v>8</v>
      </c>
      <c r="C44" s="56"/>
      <c r="D44" s="299" t="s">
        <v>69</v>
      </c>
      <c r="E44" s="300"/>
      <c r="F44" s="56">
        <v>34</v>
      </c>
      <c r="G44" s="57">
        <f>G42/2</f>
        <v>94.369450000000128</v>
      </c>
      <c r="H44" s="57">
        <f>H42/2</f>
        <v>119.06682499999997</v>
      </c>
      <c r="I44" s="54">
        <f t="shared" si="3"/>
        <v>1.2617094303294107</v>
      </c>
      <c r="J44" s="57">
        <f>J42/2</f>
        <v>29.427499999999998</v>
      </c>
      <c r="K44" s="57">
        <f>K42/2</f>
        <v>29.427499999999998</v>
      </c>
      <c r="L44" s="55">
        <f t="shared" si="2"/>
        <v>0.2471511271086636</v>
      </c>
      <c r="M44" s="55">
        <f t="shared" si="1"/>
        <v>1</v>
      </c>
    </row>
    <row r="45" spans="1:16" s="51" customFormat="1">
      <c r="A45" s="272"/>
      <c r="B45" s="19"/>
      <c r="C45" s="19" t="s">
        <v>22</v>
      </c>
      <c r="D45" s="273" t="s">
        <v>70</v>
      </c>
      <c r="E45" s="272"/>
      <c r="F45" s="19">
        <v>35</v>
      </c>
      <c r="G45" s="47">
        <f>' Bis.1'!G40+[1]liv1!G40</f>
        <v>0</v>
      </c>
      <c r="H45" s="21">
        <v>0</v>
      </c>
      <c r="I45" s="22" t="str">
        <f t="shared" si="3"/>
        <v>0</v>
      </c>
      <c r="J45" s="31">
        <v>0</v>
      </c>
      <c r="K45" s="31">
        <f>' Bis.1'!K40+[1]liv1!K40</f>
        <v>0</v>
      </c>
      <c r="L45" s="23" t="str">
        <f t="shared" si="2"/>
        <v/>
      </c>
      <c r="M45" s="23" t="str">
        <f t="shared" si="1"/>
        <v/>
      </c>
    </row>
    <row r="46" spans="1:16" s="51" customFormat="1">
      <c r="A46" s="272"/>
      <c r="B46" s="46"/>
      <c r="C46" s="46" t="s">
        <v>24</v>
      </c>
      <c r="D46" s="273" t="s">
        <v>71</v>
      </c>
      <c r="E46" s="272"/>
      <c r="F46" s="46">
        <v>36</v>
      </c>
      <c r="G46" s="47">
        <v>0</v>
      </c>
      <c r="H46" s="21">
        <v>0</v>
      </c>
      <c r="I46" s="22" t="str">
        <f t="shared" si="3"/>
        <v>0</v>
      </c>
      <c r="J46" s="31">
        <v>0</v>
      </c>
      <c r="K46" s="31">
        <v>0</v>
      </c>
      <c r="L46" s="23" t="str">
        <f t="shared" si="2"/>
        <v/>
      </c>
      <c r="M46" s="31"/>
    </row>
    <row r="47" spans="1:16" s="51" customFormat="1">
      <c r="A47" s="272"/>
      <c r="B47" s="46"/>
      <c r="C47" s="46" t="s">
        <v>72</v>
      </c>
      <c r="D47" s="273" t="s">
        <v>73</v>
      </c>
      <c r="E47" s="272"/>
      <c r="F47" s="46">
        <v>37</v>
      </c>
      <c r="G47" s="47">
        <v>0</v>
      </c>
      <c r="H47" s="21">
        <v>0</v>
      </c>
      <c r="I47" s="22" t="str">
        <f t="shared" si="3"/>
        <v>0</v>
      </c>
      <c r="J47" s="31">
        <v>0</v>
      </c>
      <c r="K47" s="31">
        <v>0</v>
      </c>
      <c r="L47" s="23" t="str">
        <f t="shared" si="2"/>
        <v/>
      </c>
      <c r="M47" s="31"/>
      <c r="O47" s="59"/>
      <c r="P47" s="59"/>
    </row>
    <row r="48" spans="1:16" s="51" customFormat="1" ht="34.5" customHeight="1">
      <c r="A48" s="272"/>
      <c r="B48" s="52">
        <v>9</v>
      </c>
      <c r="C48" s="52"/>
      <c r="D48" s="298" t="s">
        <v>74</v>
      </c>
      <c r="E48" s="301"/>
      <c r="F48" s="52">
        <v>38</v>
      </c>
      <c r="G48" s="53">
        <f>G42-G43-G44</f>
        <v>94.369450000000128</v>
      </c>
      <c r="H48" s="53">
        <f>H42-H43-H44</f>
        <v>119.06682499999997</v>
      </c>
      <c r="I48" s="54">
        <f t="shared" si="3"/>
        <v>1.2617094303294107</v>
      </c>
      <c r="J48" s="53">
        <f>J42-J43-J44</f>
        <v>29.427499999999998</v>
      </c>
      <c r="K48" s="53">
        <f>K42-K43-K44</f>
        <v>29.427499999999998</v>
      </c>
      <c r="L48" s="55">
        <f t="shared" si="2"/>
        <v>0.2471511271086636</v>
      </c>
      <c r="M48" s="55">
        <f t="shared" si="1"/>
        <v>1</v>
      </c>
      <c r="O48" s="60"/>
      <c r="P48" s="60"/>
    </row>
    <row r="49" spans="1:16" s="63" customFormat="1">
      <c r="A49" s="61" t="s">
        <v>75</v>
      </c>
      <c r="B49" s="61"/>
      <c r="C49" s="61"/>
      <c r="D49" s="294" t="s">
        <v>76</v>
      </c>
      <c r="E49" s="295"/>
      <c r="F49" s="61">
        <v>39</v>
      </c>
      <c r="G49" s="62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O49" s="64"/>
      <c r="P49" s="64"/>
    </row>
    <row r="50" spans="1:16" s="63" customFormat="1">
      <c r="A50" s="61" t="s">
        <v>77</v>
      </c>
      <c r="B50" s="61"/>
      <c r="C50" s="61"/>
      <c r="D50" s="294" t="s">
        <v>78</v>
      </c>
      <c r="E50" s="295"/>
      <c r="F50" s="61">
        <v>40</v>
      </c>
      <c r="G50" s="62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</row>
    <row r="51" spans="1:16" s="51" customFormat="1">
      <c r="A51" s="271"/>
      <c r="B51" s="271"/>
      <c r="C51" s="19" t="s">
        <v>22</v>
      </c>
      <c r="D51" s="273" t="s">
        <v>79</v>
      </c>
      <c r="E51" s="272"/>
      <c r="F51" s="19">
        <v>41</v>
      </c>
      <c r="G51" s="47">
        <v>0</v>
      </c>
      <c r="H51" s="21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</row>
    <row r="52" spans="1:16" s="51" customFormat="1">
      <c r="A52" s="272"/>
      <c r="B52" s="272"/>
      <c r="C52" s="19" t="s">
        <v>24</v>
      </c>
      <c r="D52" s="273" t="s">
        <v>80</v>
      </c>
      <c r="E52" s="272"/>
      <c r="F52" s="19">
        <v>42</v>
      </c>
      <c r="G52" s="47">
        <v>0</v>
      </c>
      <c r="H52" s="21">
        <v>0</v>
      </c>
      <c r="I52" s="65">
        <f>' Bis.1'!I47+[1]liv1!I47</f>
        <v>0</v>
      </c>
      <c r="J52" s="65">
        <v>0</v>
      </c>
      <c r="K52" s="65">
        <v>0</v>
      </c>
      <c r="L52" s="65">
        <v>0</v>
      </c>
      <c r="M52" s="65">
        <f>' Bis.1'!M47+[1]liv1!M47</f>
        <v>0</v>
      </c>
    </row>
    <row r="53" spans="1:16" s="51" customFormat="1">
      <c r="A53" s="272"/>
      <c r="B53" s="272"/>
      <c r="C53" s="19" t="s">
        <v>72</v>
      </c>
      <c r="D53" s="273" t="s">
        <v>81</v>
      </c>
      <c r="E53" s="272"/>
      <c r="F53" s="19">
        <v>43</v>
      </c>
      <c r="G53" s="47">
        <v>0</v>
      </c>
      <c r="H53" s="21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</row>
    <row r="54" spans="1:16" s="51" customFormat="1">
      <c r="A54" s="272"/>
      <c r="B54" s="272"/>
      <c r="C54" s="19" t="s">
        <v>82</v>
      </c>
      <c r="D54" s="273" t="s">
        <v>83</v>
      </c>
      <c r="E54" s="272"/>
      <c r="F54" s="19">
        <v>44</v>
      </c>
      <c r="G54" s="47">
        <v>0</v>
      </c>
      <c r="H54" s="21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</row>
    <row r="55" spans="1:16" s="51" customFormat="1">
      <c r="A55" s="272"/>
      <c r="B55" s="272"/>
      <c r="C55" s="19" t="s">
        <v>84</v>
      </c>
      <c r="D55" s="273" t="s">
        <v>85</v>
      </c>
      <c r="E55" s="272"/>
      <c r="F55" s="19">
        <v>45</v>
      </c>
      <c r="G55" s="47">
        <f>' Bis.1'!G50+[1]liv1!G50</f>
        <v>0</v>
      </c>
      <c r="H55" s="21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</row>
    <row r="56" spans="1:16" s="63" customFormat="1">
      <c r="A56" s="61" t="s">
        <v>86</v>
      </c>
      <c r="B56" s="61"/>
      <c r="C56" s="61"/>
      <c r="D56" s="294" t="s">
        <v>87</v>
      </c>
      <c r="E56" s="295"/>
      <c r="F56" s="61">
        <v>46</v>
      </c>
      <c r="G56" s="62">
        <v>0</v>
      </c>
      <c r="H56" s="16">
        <v>0</v>
      </c>
      <c r="I56" s="28" t="str">
        <f t="shared" si="3"/>
        <v>0</v>
      </c>
      <c r="J56" s="39">
        <f>' Bis.1'!J51+[1]liv1!J51</f>
        <v>0</v>
      </c>
      <c r="K56" s="39">
        <f>' Bis.1'!K51+[1]liv1!K51</f>
        <v>0</v>
      </c>
      <c r="L56" s="16">
        <v>0</v>
      </c>
      <c r="M56" s="39" t="str">
        <f t="shared" si="1"/>
        <v/>
      </c>
    </row>
    <row r="57" spans="1:16" s="51" customFormat="1">
      <c r="A57" s="19"/>
      <c r="B57" s="19">
        <v>1</v>
      </c>
      <c r="C57" s="19"/>
      <c r="D57" s="273" t="s">
        <v>88</v>
      </c>
      <c r="E57" s="272"/>
      <c r="F57" s="19">
        <v>47</v>
      </c>
      <c r="G57" s="47">
        <v>0</v>
      </c>
      <c r="H57" s="21">
        <v>0</v>
      </c>
      <c r="I57" s="22" t="str">
        <f t="shared" si="3"/>
        <v>0</v>
      </c>
      <c r="J57" s="31">
        <f>' Bis.1'!J52+[1]liv1!J52</f>
        <v>0</v>
      </c>
      <c r="K57" s="31">
        <f>' Bis.1'!K52+[1]liv1!K52</f>
        <v>0</v>
      </c>
      <c r="L57" s="65">
        <v>0</v>
      </c>
      <c r="M57" s="23" t="str">
        <f t="shared" si="1"/>
        <v/>
      </c>
    </row>
    <row r="58" spans="1:16" s="51" customFormat="1" ht="17.25" customHeight="1">
      <c r="A58" s="19"/>
      <c r="B58" s="19"/>
      <c r="C58" s="19"/>
      <c r="D58" s="24"/>
      <c r="E58" s="66" t="s">
        <v>89</v>
      </c>
      <c r="F58" s="19">
        <v>48</v>
      </c>
      <c r="G58" s="47">
        <v>0</v>
      </c>
      <c r="H58" s="21">
        <v>0</v>
      </c>
      <c r="I58" s="22" t="str">
        <f t="shared" si="3"/>
        <v>0</v>
      </c>
      <c r="J58" s="31">
        <f>' Bis.1'!J53+[1]liv1!J53</f>
        <v>0</v>
      </c>
      <c r="K58" s="31">
        <f>' Bis.1'!K53+[1]liv1!K53</f>
        <v>0</v>
      </c>
      <c r="L58" s="23" t="str">
        <f t="shared" si="2"/>
        <v/>
      </c>
      <c r="M58" s="23"/>
    </row>
    <row r="59" spans="1:16" s="63" customFormat="1">
      <c r="A59" s="61" t="s">
        <v>90</v>
      </c>
      <c r="B59" s="61"/>
      <c r="C59" s="61"/>
      <c r="D59" s="294" t="s">
        <v>91</v>
      </c>
      <c r="E59" s="295"/>
      <c r="F59" s="61">
        <v>49</v>
      </c>
      <c r="G59" s="62">
        <v>0</v>
      </c>
      <c r="H59" s="16">
        <v>0</v>
      </c>
      <c r="I59" s="28" t="str">
        <f t="shared" si="3"/>
        <v>0</v>
      </c>
      <c r="J59" s="39">
        <f>' Bis.1'!J54+[1]liv1!J54</f>
        <v>0</v>
      </c>
      <c r="K59" s="39">
        <f>' Bis.1'!K54+[1]liv1!K54</f>
        <v>0</v>
      </c>
      <c r="L59" s="39" t="str">
        <f t="shared" si="2"/>
        <v/>
      </c>
      <c r="M59" s="39" t="str">
        <f t="shared" si="1"/>
        <v/>
      </c>
    </row>
    <row r="60" spans="1:16" s="63" customFormat="1">
      <c r="A60" s="61" t="s">
        <v>92</v>
      </c>
      <c r="B60" s="61"/>
      <c r="C60" s="61"/>
      <c r="D60" s="294" t="s">
        <v>93</v>
      </c>
      <c r="E60" s="295"/>
      <c r="F60" s="61"/>
      <c r="G60" s="62">
        <f>' Bis.1'!G55+[1]liv1!G55</f>
        <v>0</v>
      </c>
      <c r="H60" s="16">
        <v>0</v>
      </c>
      <c r="I60" s="28" t="str">
        <f t="shared" si="3"/>
        <v>0</v>
      </c>
      <c r="J60" s="39">
        <f>' Bis.1'!J55+[1]liv1!J55</f>
        <v>0</v>
      </c>
      <c r="K60" s="39">
        <f>' Bis.1'!K55+[1]liv1!K55</f>
        <v>0</v>
      </c>
      <c r="L60" s="39" t="str">
        <f t="shared" si="2"/>
        <v/>
      </c>
      <c r="M60" s="39" t="str">
        <f t="shared" si="1"/>
        <v/>
      </c>
    </row>
    <row r="61" spans="1:16" s="51" customFormat="1" ht="18.75" customHeight="1">
      <c r="A61" s="271"/>
      <c r="B61" s="19">
        <v>1</v>
      </c>
      <c r="C61" s="19"/>
      <c r="D61" s="273" t="s">
        <v>94</v>
      </c>
      <c r="E61" s="272"/>
      <c r="F61" s="19">
        <v>50</v>
      </c>
      <c r="G61" s="67">
        <v>21</v>
      </c>
      <c r="H61" s="68">
        <v>24</v>
      </c>
      <c r="I61" s="22">
        <f t="shared" si="3"/>
        <v>1.1428571428571428</v>
      </c>
      <c r="J61" s="31">
        <f>' Bis.1'!J56+[1]liv1!J56</f>
        <v>0</v>
      </c>
      <c r="K61" s="31">
        <f>' Bis.1'!K56+[1]liv1!K56</f>
        <v>0</v>
      </c>
      <c r="L61" s="23">
        <f t="shared" si="2"/>
        <v>0</v>
      </c>
      <c r="M61" s="23" t="str">
        <f t="shared" si="1"/>
        <v/>
      </c>
    </row>
    <row r="62" spans="1:16" s="51" customFormat="1" ht="16.5" customHeight="1">
      <c r="A62" s="271"/>
      <c r="B62" s="19">
        <v>2</v>
      </c>
      <c r="C62" s="19"/>
      <c r="D62" s="273" t="s">
        <v>95</v>
      </c>
      <c r="E62" s="272"/>
      <c r="F62" s="19">
        <v>51</v>
      </c>
      <c r="G62" s="67">
        <v>21</v>
      </c>
      <c r="H62" s="68">
        <v>24</v>
      </c>
      <c r="I62" s="22">
        <f t="shared" si="3"/>
        <v>1.1428571428571428</v>
      </c>
      <c r="J62" s="31">
        <f>' Bis.1'!J57+[1]liv1!J57</f>
        <v>0</v>
      </c>
      <c r="K62" s="31">
        <f>' Bis.1'!K57+[1]liv1!K57</f>
        <v>0</v>
      </c>
      <c r="L62" s="23">
        <f t="shared" si="2"/>
        <v>0</v>
      </c>
      <c r="M62" s="23" t="str">
        <f t="shared" si="1"/>
        <v/>
      </c>
    </row>
    <row r="63" spans="1:16" s="51" customFormat="1" ht="29.25" customHeight="1">
      <c r="A63" s="271"/>
      <c r="B63" s="19">
        <v>3</v>
      </c>
      <c r="C63" s="19"/>
      <c r="D63" s="273" t="s">
        <v>96</v>
      </c>
      <c r="E63" s="272"/>
      <c r="F63" s="19">
        <v>52</v>
      </c>
      <c r="G63" s="47">
        <v>0</v>
      </c>
      <c r="H63" s="48">
        <v>0</v>
      </c>
      <c r="I63" s="22" t="str">
        <f t="shared" si="3"/>
        <v>0</v>
      </c>
      <c r="J63" s="31">
        <f>' Bis.1'!J58+[1]liv1!J58</f>
        <v>0</v>
      </c>
      <c r="K63" s="31">
        <f>' Bis.1'!K58+[1]liv1!K58</f>
        <v>0</v>
      </c>
      <c r="L63" s="23" t="str">
        <f t="shared" si="2"/>
        <v/>
      </c>
      <c r="M63" s="23" t="str">
        <f t="shared" si="1"/>
        <v/>
      </c>
    </row>
    <row r="64" spans="1:16" s="51" customFormat="1" ht="35.25" customHeight="1">
      <c r="A64" s="271"/>
      <c r="B64" s="19">
        <v>4</v>
      </c>
      <c r="C64" s="19"/>
      <c r="D64" s="273" t="s">
        <v>97</v>
      </c>
      <c r="E64" s="272"/>
      <c r="F64" s="19">
        <v>53</v>
      </c>
      <c r="G64" s="47">
        <f>'[1]Buget centralizat 2'!G162</f>
        <v>0</v>
      </c>
      <c r="H64" s="48">
        <f>'[1]Buget centralizat 2'!H162</f>
        <v>0</v>
      </c>
      <c r="I64" s="22" t="str">
        <f t="shared" si="3"/>
        <v>0</v>
      </c>
      <c r="J64" s="31">
        <f>' Bis.1'!J59+[1]liv1!J59</f>
        <v>0</v>
      </c>
      <c r="K64" s="69">
        <f>'[1]Buget centralizat 2'!L162</f>
        <v>0</v>
      </c>
      <c r="L64" s="23" t="str">
        <f t="shared" si="2"/>
        <v/>
      </c>
      <c r="M64" s="23" t="str">
        <f t="shared" si="1"/>
        <v/>
      </c>
    </row>
    <row r="65" spans="1:13" s="51" customFormat="1" ht="31.5" customHeight="1">
      <c r="A65" s="271"/>
      <c r="B65" s="19">
        <v>5</v>
      </c>
      <c r="C65" s="19"/>
      <c r="D65" s="273" t="s">
        <v>98</v>
      </c>
      <c r="E65" s="272"/>
      <c r="F65" s="19">
        <v>54</v>
      </c>
      <c r="G65" s="47">
        <f>G12/G62</f>
        <v>115.49761904761904</v>
      </c>
      <c r="H65" s="48">
        <f>H12/H62</f>
        <v>126.35020833333334</v>
      </c>
      <c r="I65" s="22">
        <f t="shared" si="3"/>
        <v>1.093963748995032</v>
      </c>
      <c r="J65" s="69" t="e">
        <f>J12/J62</f>
        <v>#DIV/0!</v>
      </c>
      <c r="K65" s="69" t="e">
        <f>K12/K62</f>
        <v>#DIV/0!</v>
      </c>
      <c r="L65" s="23" t="e">
        <f t="shared" si="2"/>
        <v>#DIV/0!</v>
      </c>
      <c r="M65" s="70"/>
    </row>
    <row r="66" spans="1:13" s="51" customFormat="1" ht="33" customHeight="1">
      <c r="A66" s="271"/>
      <c r="B66" s="19">
        <v>6</v>
      </c>
      <c r="C66" s="19"/>
      <c r="D66" s="302" t="s">
        <v>99</v>
      </c>
      <c r="E66" s="302"/>
      <c r="F66" s="19">
        <v>55</v>
      </c>
      <c r="G66" s="47">
        <v>0</v>
      </c>
      <c r="H66" s="21">
        <v>0</v>
      </c>
      <c r="I66" s="22" t="str">
        <f t="shared" si="3"/>
        <v>0</v>
      </c>
      <c r="J66" s="31">
        <f>' Bis.1'!J61+[1]liv1!J61</f>
        <v>0</v>
      </c>
      <c r="K66" s="31">
        <f>' Bis.1'!K61+[1]liv1!K61</f>
        <v>0</v>
      </c>
      <c r="L66" s="23" t="str">
        <f t="shared" si="2"/>
        <v/>
      </c>
      <c r="M66" s="23"/>
    </row>
    <row r="67" spans="1:13" s="51" customFormat="1" ht="30.75" customHeight="1">
      <c r="A67" s="271"/>
      <c r="B67" s="19">
        <v>7</v>
      </c>
      <c r="C67" s="19"/>
      <c r="D67" s="273" t="s">
        <v>100</v>
      </c>
      <c r="E67" s="272"/>
      <c r="F67" s="19">
        <v>56</v>
      </c>
      <c r="G67" s="47">
        <v>0</v>
      </c>
      <c r="H67" s="21">
        <v>0</v>
      </c>
      <c r="I67" s="22" t="str">
        <f t="shared" si="3"/>
        <v>0</v>
      </c>
      <c r="J67" s="31">
        <f>' Bis.1'!J62+[1]liv1!J62</f>
        <v>0</v>
      </c>
      <c r="K67" s="31">
        <f>' Bis.1'!K62+[1]liv1!K62</f>
        <v>0</v>
      </c>
      <c r="L67" s="23" t="str">
        <f t="shared" si="2"/>
        <v/>
      </c>
      <c r="M67" s="23" t="str">
        <f t="shared" si="1"/>
        <v/>
      </c>
    </row>
    <row r="68" spans="1:13" s="51" customFormat="1" ht="17.25" customHeight="1">
      <c r="A68" s="271"/>
      <c r="B68" s="19">
        <v>8</v>
      </c>
      <c r="C68" s="19"/>
      <c r="D68" s="273" t="s">
        <v>101</v>
      </c>
      <c r="E68" s="272"/>
      <c r="F68" s="19">
        <v>57</v>
      </c>
      <c r="G68" s="47">
        <f>(G16/G11)*1000</f>
        <v>901.50193978223308</v>
      </c>
      <c r="H68" s="48">
        <f>(H16/H11)*1000</f>
        <v>900.59867996920036</v>
      </c>
      <c r="I68" s="22">
        <f t="shared" si="3"/>
        <v>0.99899805006159947</v>
      </c>
      <c r="J68" s="69">
        <f>(J16/J11)*1000</f>
        <v>969.28506347066411</v>
      </c>
      <c r="K68" s="69">
        <f>(K16/K11)*1000</f>
        <v>969.28506347066411</v>
      </c>
      <c r="L68" s="23">
        <f t="shared" si="2"/>
        <v>1.076267470771568</v>
      </c>
      <c r="M68" s="70">
        <f>M16/M11*1000</f>
        <v>1000</v>
      </c>
    </row>
    <row r="69" spans="1:13" s="51" customFormat="1" ht="15" customHeight="1">
      <c r="A69" s="271"/>
      <c r="B69" s="19">
        <v>9</v>
      </c>
      <c r="C69" s="19"/>
      <c r="D69" s="273" t="s">
        <v>102</v>
      </c>
      <c r="E69" s="272"/>
      <c r="F69" s="19">
        <v>58</v>
      </c>
      <c r="G69" s="47">
        <v>0</v>
      </c>
      <c r="H69" s="21">
        <v>0</v>
      </c>
      <c r="I69" s="22" t="str">
        <f t="shared" si="3"/>
        <v>0</v>
      </c>
      <c r="J69" s="31">
        <f>' Bis.1'!J64+[1]liv1!J64</f>
        <v>0</v>
      </c>
      <c r="K69" s="31">
        <f>' Bis.1'!K64+[1]liv1!K64</f>
        <v>0</v>
      </c>
      <c r="L69" s="23" t="str">
        <f t="shared" si="2"/>
        <v/>
      </c>
      <c r="M69" s="23" t="str">
        <f t="shared" si="1"/>
        <v/>
      </c>
    </row>
    <row r="70" spans="1:13" s="51" customFormat="1">
      <c r="A70" s="271"/>
      <c r="B70" s="19">
        <v>10</v>
      </c>
      <c r="C70" s="19"/>
      <c r="D70" s="273" t="s">
        <v>103</v>
      </c>
      <c r="E70" s="272"/>
      <c r="F70" s="19">
        <v>59</v>
      </c>
      <c r="G70" s="47">
        <v>0</v>
      </c>
      <c r="H70" s="21">
        <v>0</v>
      </c>
      <c r="I70" s="22" t="str">
        <f t="shared" si="3"/>
        <v>0</v>
      </c>
      <c r="J70" s="31" t="e">
        <f>' Bis.1'!J65+[1]liv1!J65</f>
        <v>#DIV/0!</v>
      </c>
      <c r="K70" s="31" t="e">
        <f>' Bis.1'!K65+[1]liv1!K65</f>
        <v>#DIV/0!</v>
      </c>
      <c r="L70" s="23" t="str">
        <f t="shared" si="2"/>
        <v/>
      </c>
      <c r="M70" s="23" t="e">
        <f>IF(J70=0,"",K70/J70)</f>
        <v>#DIV/0!</v>
      </c>
    </row>
    <row r="71" spans="1:13" ht="20.100000000000001" customHeight="1">
      <c r="A71" s="304" t="s">
        <v>104</v>
      </c>
      <c r="B71" s="304"/>
      <c r="C71" s="304"/>
      <c r="D71" s="304"/>
      <c r="E71" s="304"/>
      <c r="F71" s="303" t="s">
        <v>105</v>
      </c>
      <c r="G71" s="303"/>
      <c r="H71" s="303"/>
      <c r="I71" s="303"/>
      <c r="J71" s="51"/>
      <c r="K71" s="51"/>
      <c r="L71" s="51"/>
      <c r="M71" s="51"/>
    </row>
    <row r="72" spans="1:13" ht="20.100000000000001" customHeight="1">
      <c r="A72" s="304" t="s">
        <v>106</v>
      </c>
      <c r="B72" s="304" t="s">
        <v>107</v>
      </c>
      <c r="C72" s="304"/>
      <c r="D72" s="304"/>
      <c r="E72" s="304"/>
      <c r="F72" s="304" t="s">
        <v>108</v>
      </c>
      <c r="G72" s="304"/>
      <c r="H72" s="304"/>
      <c r="I72" s="304"/>
      <c r="J72" s="51"/>
      <c r="K72" s="51"/>
      <c r="L72" s="51"/>
      <c r="M72" s="51"/>
    </row>
    <row r="73" spans="1:13" ht="20.100000000000001" customHeight="1">
      <c r="A73" s="304"/>
      <c r="B73" s="304"/>
      <c r="C73" s="304"/>
      <c r="D73" s="304"/>
      <c r="E73" s="304"/>
      <c r="F73" s="305" t="s">
        <v>109</v>
      </c>
      <c r="G73" s="305"/>
      <c r="H73" s="305"/>
      <c r="I73" s="305"/>
      <c r="J73" s="51"/>
      <c r="K73" s="51"/>
      <c r="L73" s="51"/>
      <c r="M73" s="51"/>
    </row>
    <row r="74" spans="1:13" ht="20.100000000000001" customHeight="1"/>
    <row r="75" spans="1:13" ht="24" customHeight="1"/>
    <row r="76" spans="1:13" ht="20.100000000000001" customHeight="1"/>
    <row r="77" spans="1:13" ht="20.100000000000001" customHeight="1"/>
    <row r="78" spans="1:13" ht="20.100000000000001" customHeight="1"/>
    <row r="79" spans="1:13" ht="33.75" customHeight="1"/>
    <row r="80" spans="1:13" ht="16.5" customHeight="1"/>
    <row r="81" spans="4:13" ht="16.5" customHeight="1"/>
    <row r="82" spans="4:13" ht="20.25" customHeight="1"/>
    <row r="83" spans="4:13" ht="20.25" customHeight="1"/>
    <row r="84" spans="4:13" s="77" customFormat="1" ht="20.100000000000001" customHeight="1">
      <c r="D84" s="75"/>
      <c r="E84" s="76"/>
      <c r="H84" s="73"/>
      <c r="I84" s="73"/>
      <c r="J84" s="78"/>
      <c r="K84" s="78"/>
      <c r="L84" s="78"/>
      <c r="M84" s="78"/>
    </row>
    <row r="85" spans="4:13" s="77" customFormat="1" ht="20.100000000000001" customHeight="1">
      <c r="D85" s="75"/>
      <c r="E85" s="76"/>
      <c r="H85" s="73"/>
      <c r="I85" s="73"/>
      <c r="J85" s="78"/>
      <c r="K85" s="78"/>
      <c r="L85" s="78"/>
      <c r="M85" s="78"/>
    </row>
    <row r="86" spans="4:13" ht="20.100000000000001" customHeight="1"/>
    <row r="87" spans="4:13" ht="20.100000000000001" customHeight="1"/>
    <row r="88" spans="4:13" ht="20.100000000000001" customHeight="1"/>
    <row r="89" spans="4:13" ht="20.100000000000001" customHeight="1"/>
    <row r="90" spans="4:13" s="77" customFormat="1" ht="20.100000000000001" customHeight="1">
      <c r="D90" s="75"/>
      <c r="E90" s="76"/>
      <c r="H90" s="73"/>
      <c r="I90" s="73"/>
      <c r="J90" s="78"/>
      <c r="K90" s="78"/>
      <c r="L90" s="78"/>
      <c r="M90" s="78"/>
    </row>
    <row r="91" spans="4:13" ht="22.5" customHeight="1"/>
    <row r="97" ht="51.75" customHeight="1"/>
    <row r="98" ht="35.25" customHeight="1"/>
    <row r="118" spans="4:13" s="77" customFormat="1">
      <c r="D118" s="75"/>
      <c r="E118" s="76"/>
      <c r="H118" s="73"/>
      <c r="I118" s="73"/>
      <c r="J118" s="78"/>
      <c r="K118" s="78"/>
      <c r="L118" s="78"/>
      <c r="M118" s="78"/>
    </row>
    <row r="121" spans="4:13" s="80" customFormat="1">
      <c r="D121" s="79"/>
      <c r="G121" s="81"/>
      <c r="H121" s="82"/>
      <c r="I121" s="82"/>
      <c r="J121" s="83"/>
      <c r="K121" s="83"/>
      <c r="L121" s="83"/>
      <c r="M121" s="83"/>
    </row>
  </sheetData>
  <mergeCells count="78">
    <mergeCell ref="F71:I71"/>
    <mergeCell ref="A72:E72"/>
    <mergeCell ref="F72:I72"/>
    <mergeCell ref="A73:E73"/>
    <mergeCell ref="F73:I73"/>
    <mergeCell ref="A71:E71"/>
    <mergeCell ref="D56:E56"/>
    <mergeCell ref="D57:E57"/>
    <mergeCell ref="D59:E59"/>
    <mergeCell ref="D60:E60"/>
    <mergeCell ref="A61:A7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48:E48"/>
    <mergeCell ref="D49:E49"/>
    <mergeCell ref="A51:A55"/>
    <mergeCell ref="B51:B55"/>
    <mergeCell ref="D51:E51"/>
    <mergeCell ref="D52:E52"/>
    <mergeCell ref="D53:E53"/>
    <mergeCell ref="D54:E54"/>
    <mergeCell ref="D55:E55"/>
    <mergeCell ref="D33:E33"/>
    <mergeCell ref="D34:E34"/>
    <mergeCell ref="D50:E50"/>
    <mergeCell ref="D36:E36"/>
    <mergeCell ref="A37:A4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10:E10"/>
    <mergeCell ref="D11:E11"/>
    <mergeCell ref="D35:E35"/>
    <mergeCell ref="D16:E16"/>
    <mergeCell ref="A17:A29"/>
    <mergeCell ref="D17:E17"/>
    <mergeCell ref="B18:B28"/>
    <mergeCell ref="D18:E18"/>
    <mergeCell ref="D19:E19"/>
    <mergeCell ref="D20:E20"/>
    <mergeCell ref="C22:C27"/>
    <mergeCell ref="D28:E28"/>
    <mergeCell ref="D29:E29"/>
    <mergeCell ref="D30:E30"/>
    <mergeCell ref="D31:E31"/>
    <mergeCell ref="D32:E32"/>
    <mergeCell ref="A12:A15"/>
    <mergeCell ref="D12:E12"/>
    <mergeCell ref="D15:E15"/>
    <mergeCell ref="A5:M5"/>
    <mergeCell ref="A6:M6"/>
    <mergeCell ref="A7:M7"/>
    <mergeCell ref="A8:C9"/>
    <mergeCell ref="D8:E9"/>
    <mergeCell ref="F8:F9"/>
    <mergeCell ref="G8:G9"/>
    <mergeCell ref="H8:H9"/>
    <mergeCell ref="I8:I9"/>
    <mergeCell ref="J8:J9"/>
    <mergeCell ref="K8:K9"/>
    <mergeCell ref="L8:M8"/>
    <mergeCell ref="B10:C10"/>
  </mergeCells>
  <printOptions horizontalCentered="1" verticalCentered="1"/>
  <pageMargins left="0" right="0" top="0" bottom="0" header="0" footer="0"/>
  <pageSetup paperSize="9" scale="66" orientation="landscape" horizontalDpi="300" verticalDpi="300" r:id="rId1"/>
  <headerFooter alignWithMargins="0">
    <oddFooter>Pagina &amp;P</oddFooter>
  </headerFooter>
  <rowBreaks count="2" manualBreakCount="2">
    <brk id="29" max="13" man="1"/>
    <brk id="55" max="12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1568"/>
  <sheetViews>
    <sheetView tabSelected="1" view="pageBreakPreview" topLeftCell="E1" zoomScaleNormal="100" zoomScaleSheetLayoutView="100" workbookViewId="0">
      <selection activeCell="N1" sqref="N1:R1"/>
    </sheetView>
  </sheetViews>
  <sheetFormatPr defaultRowHeight="15.75"/>
  <cols>
    <col min="1" max="1" width="5.28515625" style="51" customWidth="1"/>
    <col min="2" max="2" width="4.5703125" style="51" customWidth="1"/>
    <col min="3" max="3" width="4.7109375" style="51" customWidth="1"/>
    <col min="4" max="4" width="7.42578125" style="51" customWidth="1"/>
    <col min="5" max="5" width="92.28515625" style="51" customWidth="1"/>
    <col min="6" max="6" width="8" style="51" customWidth="1"/>
    <col min="7" max="7" width="14.5703125" style="210" customWidth="1"/>
    <col min="8" max="8" width="10.140625" style="87" customWidth="1"/>
    <col min="9" max="9" width="14.140625" style="211" customWidth="1"/>
    <col min="10" max="10" width="15.42578125" style="212" customWidth="1"/>
    <col min="11" max="11" width="12.42578125" style="87" customWidth="1"/>
    <col min="12" max="12" width="13.140625" style="213" hidden="1" customWidth="1"/>
    <col min="13" max="13" width="13" style="87" customWidth="1"/>
    <col min="14" max="14" width="13.140625" style="213" hidden="1" customWidth="1"/>
    <col min="15" max="15" width="13" style="87" customWidth="1"/>
    <col min="16" max="16" width="13" style="87" hidden="1" customWidth="1"/>
    <col min="17" max="17" width="13.85546875" style="214" customWidth="1"/>
    <col min="18" max="18" width="8.85546875" style="209" hidden="1" customWidth="1"/>
    <col min="19" max="19" width="13.28515625" style="51" customWidth="1"/>
    <col min="20" max="20" width="13.85546875" style="51" customWidth="1"/>
    <col min="21" max="21" width="11.140625" style="51" bestFit="1" customWidth="1"/>
    <col min="22" max="22" width="25.140625" style="51" customWidth="1"/>
    <col min="23" max="23" width="9.140625" style="51"/>
    <col min="24" max="24" width="10.7109375" style="51" bestFit="1" customWidth="1"/>
    <col min="25" max="16384" width="9.140625" style="51"/>
  </cols>
  <sheetData>
    <row r="1" spans="1:21" s="87" customFormat="1" ht="17.25" customHeight="1">
      <c r="A1" s="84" t="s">
        <v>0</v>
      </c>
      <c r="B1" s="85"/>
      <c r="C1" s="85"/>
      <c r="D1" s="85"/>
      <c r="E1" s="85"/>
      <c r="F1" s="85"/>
      <c r="G1" s="86"/>
      <c r="H1" s="85"/>
      <c r="J1" s="85"/>
      <c r="K1" s="85"/>
      <c r="L1" s="85"/>
      <c r="M1" s="85"/>
      <c r="N1" s="306" t="s">
        <v>110</v>
      </c>
      <c r="O1" s="306"/>
      <c r="P1" s="306"/>
      <c r="Q1" s="306"/>
      <c r="R1" s="306"/>
      <c r="S1" s="85"/>
      <c r="T1" s="88"/>
      <c r="U1" s="85"/>
    </row>
    <row r="2" spans="1:21" s="87" customFormat="1" ht="15" customHeight="1">
      <c r="A2" s="84" t="s">
        <v>2</v>
      </c>
      <c r="B2" s="84"/>
      <c r="C2" s="84"/>
      <c r="D2" s="84"/>
      <c r="E2" s="84"/>
      <c r="F2" s="84"/>
      <c r="G2" s="86"/>
      <c r="H2" s="85"/>
      <c r="J2" s="85"/>
      <c r="K2" s="85"/>
      <c r="L2" s="85"/>
      <c r="M2" s="85"/>
      <c r="N2" s="306" t="s">
        <v>427</v>
      </c>
      <c r="O2" s="306"/>
      <c r="P2" s="306"/>
      <c r="Q2" s="306"/>
      <c r="R2" s="306"/>
      <c r="S2" s="306"/>
      <c r="T2" s="306"/>
      <c r="U2" s="85"/>
    </row>
    <row r="3" spans="1:21" s="87" customFormat="1" ht="15" customHeight="1">
      <c r="A3" s="84" t="s">
        <v>3</v>
      </c>
      <c r="B3" s="85"/>
      <c r="C3" s="85"/>
      <c r="D3" s="85"/>
      <c r="E3" s="85"/>
      <c r="F3" s="85"/>
      <c r="G3" s="86"/>
      <c r="H3" s="85"/>
      <c r="J3" s="85"/>
      <c r="K3" s="85"/>
      <c r="L3" s="85"/>
      <c r="M3" s="85"/>
      <c r="N3" s="306" t="s">
        <v>4</v>
      </c>
      <c r="O3" s="306"/>
      <c r="P3" s="306"/>
      <c r="Q3" s="306"/>
      <c r="R3" s="306"/>
      <c r="S3" s="85"/>
      <c r="T3" s="88"/>
      <c r="U3" s="85"/>
    </row>
    <row r="4" spans="1:21" s="87" customFormat="1">
      <c r="A4" s="89" t="s">
        <v>111</v>
      </c>
      <c r="B4" s="6"/>
      <c r="C4" s="6"/>
      <c r="D4" s="6"/>
      <c r="E4" s="6"/>
      <c r="F4" s="6"/>
      <c r="G4" s="90"/>
      <c r="H4" s="6"/>
      <c r="I4" s="91"/>
      <c r="J4" s="92"/>
      <c r="K4" s="6"/>
      <c r="L4" s="6"/>
      <c r="M4" s="6"/>
      <c r="N4" s="6"/>
      <c r="O4" s="6"/>
      <c r="P4" s="6"/>
      <c r="Q4" s="92"/>
      <c r="R4" s="6"/>
      <c r="S4" s="6"/>
      <c r="T4" s="85"/>
      <c r="U4" s="85"/>
    </row>
    <row r="5" spans="1:21" s="87" customFormat="1" ht="15.75" customHeight="1">
      <c r="A5" s="307" t="s">
        <v>112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93"/>
    </row>
    <row r="6" spans="1:21" s="87" customFormat="1">
      <c r="A6" s="307"/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93"/>
    </row>
    <row r="7" spans="1:21" s="87" customFormat="1" ht="15.75" customHeight="1">
      <c r="A7" s="307" t="s">
        <v>113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94"/>
      <c r="S7" s="94"/>
      <c r="T7" s="93"/>
    </row>
    <row r="8" spans="1:21" s="87" customFormat="1" ht="20.45" customHeight="1" thickBot="1">
      <c r="A8" s="308" t="s">
        <v>8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</row>
    <row r="9" spans="1:21" s="96" customFormat="1" ht="20.25" customHeight="1">
      <c r="A9" s="316"/>
      <c r="B9" s="317"/>
      <c r="C9" s="317"/>
      <c r="D9" s="317" t="s">
        <v>9</v>
      </c>
      <c r="E9" s="317"/>
      <c r="F9" s="317" t="s">
        <v>114</v>
      </c>
      <c r="G9" s="322" t="s">
        <v>115</v>
      </c>
      <c r="H9" s="309" t="s">
        <v>116</v>
      </c>
      <c r="I9" s="309"/>
      <c r="J9" s="324"/>
      <c r="K9" s="309" t="s">
        <v>12</v>
      </c>
      <c r="L9" s="309"/>
      <c r="M9" s="309"/>
      <c r="N9" s="309"/>
      <c r="O9" s="309"/>
      <c r="P9" s="309"/>
      <c r="Q9" s="309"/>
      <c r="R9" s="324"/>
      <c r="S9" s="309" t="s">
        <v>13</v>
      </c>
      <c r="T9" s="311" t="s">
        <v>13</v>
      </c>
      <c r="U9" s="95"/>
    </row>
    <row r="10" spans="1:21" s="96" customFormat="1" ht="20.25" customHeight="1">
      <c r="A10" s="318"/>
      <c r="B10" s="319"/>
      <c r="C10" s="319"/>
      <c r="D10" s="319"/>
      <c r="E10" s="319"/>
      <c r="F10" s="319"/>
      <c r="G10" s="323"/>
      <c r="H10" s="310" t="s">
        <v>117</v>
      </c>
      <c r="I10" s="310"/>
      <c r="J10" s="313"/>
      <c r="K10" s="310" t="s">
        <v>118</v>
      </c>
      <c r="L10" s="310"/>
      <c r="M10" s="310"/>
      <c r="N10" s="310"/>
      <c r="O10" s="310"/>
      <c r="P10" s="310"/>
      <c r="Q10" s="310"/>
      <c r="R10" s="313"/>
      <c r="S10" s="310"/>
      <c r="T10" s="312"/>
      <c r="U10" s="95"/>
    </row>
    <row r="11" spans="1:21" s="96" customFormat="1" ht="51.75" customHeight="1" thickBot="1">
      <c r="A11" s="320"/>
      <c r="B11" s="321"/>
      <c r="C11" s="321"/>
      <c r="D11" s="321"/>
      <c r="E11" s="321"/>
      <c r="F11" s="321"/>
      <c r="G11" s="97" t="s">
        <v>119</v>
      </c>
      <c r="H11" s="98" t="s">
        <v>120</v>
      </c>
      <c r="I11" s="99" t="s">
        <v>121</v>
      </c>
      <c r="J11" s="100" t="s">
        <v>122</v>
      </c>
      <c r="K11" s="314" t="s">
        <v>123</v>
      </c>
      <c r="L11" s="315"/>
      <c r="M11" s="314" t="s">
        <v>124</v>
      </c>
      <c r="N11" s="315"/>
      <c r="O11" s="314" t="s">
        <v>125</v>
      </c>
      <c r="P11" s="315"/>
      <c r="Q11" s="101" t="s">
        <v>126</v>
      </c>
      <c r="R11" s="102" t="s">
        <v>127</v>
      </c>
      <c r="S11" s="103" t="s">
        <v>128</v>
      </c>
      <c r="T11" s="104" t="s">
        <v>129</v>
      </c>
      <c r="U11" s="105"/>
    </row>
    <row r="12" spans="1:21" s="119" customFormat="1" ht="20.25" customHeight="1">
      <c r="A12" s="106">
        <v>0</v>
      </c>
      <c r="B12" s="325">
        <v>1</v>
      </c>
      <c r="C12" s="326"/>
      <c r="D12" s="327">
        <v>2</v>
      </c>
      <c r="E12" s="328"/>
      <c r="F12" s="107">
        <v>3</v>
      </c>
      <c r="G12" s="108" t="s">
        <v>130</v>
      </c>
      <c r="H12" s="109">
        <v>4</v>
      </c>
      <c r="I12" s="110" t="s">
        <v>131</v>
      </c>
      <c r="J12" s="111">
        <v>5</v>
      </c>
      <c r="K12" s="112" t="s">
        <v>132</v>
      </c>
      <c r="L12" s="113" t="s">
        <v>133</v>
      </c>
      <c r="M12" s="112" t="s">
        <v>134</v>
      </c>
      <c r="N12" s="113" t="s">
        <v>133</v>
      </c>
      <c r="O12" s="112" t="s">
        <v>135</v>
      </c>
      <c r="P12" s="113" t="s">
        <v>133</v>
      </c>
      <c r="Q12" s="114">
        <v>6</v>
      </c>
      <c r="R12" s="115" t="s">
        <v>133</v>
      </c>
      <c r="S12" s="116">
        <v>7</v>
      </c>
      <c r="T12" s="117">
        <v>8</v>
      </c>
      <c r="U12" s="118"/>
    </row>
    <row r="13" spans="1:21" s="122" customFormat="1" ht="27.75" customHeight="1">
      <c r="A13" s="26" t="s">
        <v>19</v>
      </c>
      <c r="B13" s="26"/>
      <c r="C13" s="26"/>
      <c r="D13" s="288" t="s">
        <v>136</v>
      </c>
      <c r="E13" s="288"/>
      <c r="F13" s="26">
        <v>1</v>
      </c>
      <c r="G13" s="120">
        <f>G14+G34</f>
        <v>2495.13</v>
      </c>
      <c r="H13" s="120"/>
      <c r="I13" s="120">
        <f t="shared" ref="I13:R13" si="0">I14+I34</f>
        <v>3041.2999999999997</v>
      </c>
      <c r="J13" s="120">
        <f t="shared" si="0"/>
        <v>2425.5299999999997</v>
      </c>
      <c r="K13" s="120">
        <f t="shared" si="0"/>
        <v>758.12625000000003</v>
      </c>
      <c r="L13" s="120">
        <f t="shared" si="0"/>
        <v>312.89</v>
      </c>
      <c r="M13" s="120">
        <f t="shared" si="0"/>
        <v>1516.2525000000001</v>
      </c>
      <c r="N13" s="120">
        <f t="shared" si="0"/>
        <v>1037.1199999999999</v>
      </c>
      <c r="O13" s="120">
        <f t="shared" si="0"/>
        <v>2274.3787499999999</v>
      </c>
      <c r="P13" s="120">
        <f t="shared" si="0"/>
        <v>1557.7399999999998</v>
      </c>
      <c r="Q13" s="120">
        <f t="shared" si="0"/>
        <v>3032.5050000000001</v>
      </c>
      <c r="R13" s="120">
        <f t="shared" si="0"/>
        <v>2495.13</v>
      </c>
      <c r="S13" s="37">
        <f>IF(Q13=0,"0",Q13/J13)</f>
        <v>1.2502442765086395</v>
      </c>
      <c r="T13" s="37">
        <f>IF(G13=0,"0",J13/G13)</f>
        <v>0.97210566182924318</v>
      </c>
      <c r="U13" s="121"/>
    </row>
    <row r="14" spans="1:21" s="122" customFormat="1" ht="27.75" customHeight="1">
      <c r="A14" s="271"/>
      <c r="B14" s="26">
        <v>1</v>
      </c>
      <c r="C14" s="26"/>
      <c r="D14" s="288" t="s">
        <v>137</v>
      </c>
      <c r="E14" s="288"/>
      <c r="F14" s="26">
        <v>2</v>
      </c>
      <c r="G14" s="120">
        <f>G15+G20+G21+G24+G25+G26</f>
        <v>2495.0500000000002</v>
      </c>
      <c r="H14" s="26"/>
      <c r="I14" s="27">
        <f t="shared" ref="I14:R14" si="1">I15+I20+I21+I24+I25+I26</f>
        <v>3041.2</v>
      </c>
      <c r="J14" s="120">
        <f t="shared" si="1"/>
        <v>2425.4499999999998</v>
      </c>
      <c r="K14" s="27">
        <f t="shared" si="1"/>
        <v>758.10125000000005</v>
      </c>
      <c r="L14" s="27">
        <f t="shared" si="1"/>
        <v>312.87</v>
      </c>
      <c r="M14" s="27">
        <f t="shared" si="1"/>
        <v>1516.2025000000001</v>
      </c>
      <c r="N14" s="27">
        <f t="shared" si="1"/>
        <v>1037.08</v>
      </c>
      <c r="O14" s="27">
        <f t="shared" si="1"/>
        <v>2274.30375</v>
      </c>
      <c r="P14" s="27">
        <f t="shared" si="1"/>
        <v>1557.6799999999998</v>
      </c>
      <c r="Q14" s="120">
        <f t="shared" si="1"/>
        <v>3032.4050000000002</v>
      </c>
      <c r="R14" s="120">
        <f t="shared" si="1"/>
        <v>2495.0500000000002</v>
      </c>
      <c r="S14" s="37">
        <f>IF(Q14=0,"0",Q14/J14)</f>
        <v>1.2502442845657509</v>
      </c>
      <c r="T14" s="37">
        <f t="shared" ref="T14:T77" si="2">IF(G14=0,"0",J14/G14)</f>
        <v>0.97210476743953012</v>
      </c>
      <c r="U14" s="123"/>
    </row>
    <row r="15" spans="1:21" s="122" customFormat="1" ht="24" customHeight="1">
      <c r="A15" s="271"/>
      <c r="B15" s="271"/>
      <c r="C15" s="26" t="s">
        <v>22</v>
      </c>
      <c r="D15" s="288" t="s">
        <v>138</v>
      </c>
      <c r="E15" s="288"/>
      <c r="F15" s="26">
        <v>3</v>
      </c>
      <c r="G15" s="120">
        <f t="shared" ref="G15:Q15" si="3">G16+G17+G18+G19</f>
        <v>2317.48</v>
      </c>
      <c r="H15" s="26"/>
      <c r="I15" s="27">
        <f t="shared" si="3"/>
        <v>2765.8199999999997</v>
      </c>
      <c r="J15" s="120">
        <f t="shared" si="3"/>
        <v>2229.64</v>
      </c>
      <c r="K15" s="27">
        <f t="shared" si="3"/>
        <v>706.44375000000002</v>
      </c>
      <c r="L15" s="27">
        <f t="shared" si="3"/>
        <v>297.69</v>
      </c>
      <c r="M15" s="27">
        <f t="shared" si="3"/>
        <v>1412.8875</v>
      </c>
      <c r="N15" s="27">
        <f t="shared" si="3"/>
        <v>1019.1</v>
      </c>
      <c r="O15" s="27">
        <f t="shared" si="3"/>
        <v>2119.3312500000002</v>
      </c>
      <c r="P15" s="27">
        <f>P16+P17+P18+P19</f>
        <v>1532.7099999999998</v>
      </c>
      <c r="Q15" s="120">
        <f t="shared" si="3"/>
        <v>2825.7750000000001</v>
      </c>
      <c r="R15" s="120">
        <f>R16+R17+R18+R19</f>
        <v>2317.48</v>
      </c>
      <c r="S15" s="37">
        <f t="shared" ref="S15:S78" si="4">IF(Q15=0,"0",Q15/J15)</f>
        <v>1.2673682746990547</v>
      </c>
      <c r="T15" s="37">
        <f t="shared" si="2"/>
        <v>0.96209676027409075</v>
      </c>
      <c r="U15" s="123"/>
    </row>
    <row r="16" spans="1:21" ht="16.5" customHeight="1">
      <c r="A16" s="271"/>
      <c r="B16" s="271"/>
      <c r="C16" s="271"/>
      <c r="D16" s="19" t="s">
        <v>139</v>
      </c>
      <c r="E16" s="24" t="s">
        <v>140</v>
      </c>
      <c r="F16" s="19">
        <v>4</v>
      </c>
      <c r="G16" s="124">
        <v>2008.47</v>
      </c>
      <c r="H16" s="125"/>
      <c r="I16" s="126">
        <f>28+2655.2</f>
        <v>2683.2</v>
      </c>
      <c r="J16" s="127">
        <v>2075.6999999999998</v>
      </c>
      <c r="K16" s="128">
        <f>Q16/4</f>
        <v>668.44375000000002</v>
      </c>
      <c r="L16" s="30">
        <v>279.58</v>
      </c>
      <c r="M16" s="128">
        <f>(Q16/4)+K16</f>
        <v>1336.8875</v>
      </c>
      <c r="N16" s="30">
        <v>971.47</v>
      </c>
      <c r="O16" s="128">
        <f>(Q16/4)+M16</f>
        <v>2005.3312500000002</v>
      </c>
      <c r="P16" s="30">
        <v>1455.83</v>
      </c>
      <c r="Q16" s="129">
        <f>1841.93+816.845+15</f>
        <v>2673.7750000000001</v>
      </c>
      <c r="R16" s="124">
        <v>2008.47</v>
      </c>
      <c r="S16" s="130">
        <f t="shared" si="4"/>
        <v>1.288131714602303</v>
      </c>
      <c r="T16" s="130">
        <f t="shared" si="2"/>
        <v>1.0334732408251055</v>
      </c>
      <c r="U16" s="131"/>
    </row>
    <row r="17" spans="1:22" ht="16.5" customHeight="1">
      <c r="A17" s="271"/>
      <c r="B17" s="271"/>
      <c r="C17" s="271"/>
      <c r="D17" s="19" t="s">
        <v>141</v>
      </c>
      <c r="E17" s="24" t="s">
        <v>142</v>
      </c>
      <c r="F17" s="19">
        <v>5</v>
      </c>
      <c r="G17" s="124">
        <v>249.8</v>
      </c>
      <c r="H17" s="125"/>
      <c r="I17" s="126">
        <v>32</v>
      </c>
      <c r="J17" s="127">
        <v>108.94</v>
      </c>
      <c r="K17" s="128">
        <f t="shared" ref="K17:K27" si="5">Q17/4</f>
        <v>23.25</v>
      </c>
      <c r="L17" s="30">
        <v>13.25</v>
      </c>
      <c r="M17" s="128">
        <f>(Q17/4)+K17</f>
        <v>46.5</v>
      </c>
      <c r="N17" s="30">
        <v>31.53</v>
      </c>
      <c r="O17" s="128">
        <f>(Q17/4)+M17</f>
        <v>69.75</v>
      </c>
      <c r="P17" s="30">
        <v>51.03</v>
      </c>
      <c r="Q17" s="129">
        <f>61+32</f>
        <v>93</v>
      </c>
      <c r="R17" s="124">
        <v>249.8</v>
      </c>
      <c r="S17" s="130">
        <f t="shared" si="4"/>
        <v>0.85368092527997064</v>
      </c>
      <c r="T17" s="130">
        <f t="shared" si="2"/>
        <v>0.4361088871096877</v>
      </c>
      <c r="U17" s="131"/>
    </row>
    <row r="18" spans="1:22" ht="18" customHeight="1">
      <c r="A18" s="271"/>
      <c r="B18" s="271"/>
      <c r="C18" s="271"/>
      <c r="D18" s="19" t="s">
        <v>143</v>
      </c>
      <c r="E18" s="24" t="s">
        <v>144</v>
      </c>
      <c r="F18" s="19">
        <v>6</v>
      </c>
      <c r="G18" s="124">
        <v>13.85</v>
      </c>
      <c r="H18" s="125"/>
      <c r="I18" s="126">
        <v>10</v>
      </c>
      <c r="J18" s="127">
        <v>10.91</v>
      </c>
      <c r="K18" s="128">
        <f t="shared" si="5"/>
        <v>2.5</v>
      </c>
      <c r="L18" s="30">
        <v>0</v>
      </c>
      <c r="M18" s="128">
        <f>(Q18/4)+K18</f>
        <v>5</v>
      </c>
      <c r="N18" s="30">
        <v>0</v>
      </c>
      <c r="O18" s="128">
        <f>(Q18/4)+M18</f>
        <v>7.5</v>
      </c>
      <c r="P18" s="30">
        <v>0</v>
      </c>
      <c r="Q18" s="129">
        <v>10</v>
      </c>
      <c r="R18" s="124">
        <v>13.85</v>
      </c>
      <c r="S18" s="130">
        <f t="shared" si="4"/>
        <v>0.91659028414298804</v>
      </c>
      <c r="T18" s="130">
        <f t="shared" si="2"/>
        <v>0.78772563176895305</v>
      </c>
      <c r="U18" s="131"/>
      <c r="V18" s="132"/>
    </row>
    <row r="19" spans="1:22" ht="18" customHeight="1">
      <c r="A19" s="271"/>
      <c r="B19" s="271"/>
      <c r="C19" s="271"/>
      <c r="D19" s="19" t="s">
        <v>145</v>
      </c>
      <c r="E19" s="24" t="s">
        <v>146</v>
      </c>
      <c r="F19" s="19">
        <v>7</v>
      </c>
      <c r="G19" s="124">
        <v>45.36</v>
      </c>
      <c r="H19" s="125"/>
      <c r="I19" s="126">
        <v>40.619999999999997</v>
      </c>
      <c r="J19" s="127">
        <v>34.090000000000003</v>
      </c>
      <c r="K19" s="128">
        <f t="shared" si="5"/>
        <v>12.25</v>
      </c>
      <c r="L19" s="30">
        <v>4.8600000000000003</v>
      </c>
      <c r="M19" s="128">
        <f>(Q19/4)+K19</f>
        <v>24.5</v>
      </c>
      <c r="N19" s="30">
        <v>16.100000000000001</v>
      </c>
      <c r="O19" s="128">
        <f>(Q19/4)+M19</f>
        <v>36.75</v>
      </c>
      <c r="P19" s="30">
        <v>25.85</v>
      </c>
      <c r="Q19" s="129">
        <v>49</v>
      </c>
      <c r="R19" s="124">
        <v>45.36</v>
      </c>
      <c r="S19" s="130">
        <f t="shared" si="4"/>
        <v>1.4373716632443529</v>
      </c>
      <c r="T19" s="130">
        <f t="shared" si="2"/>
        <v>0.75154320987654333</v>
      </c>
      <c r="U19" s="131"/>
    </row>
    <row r="20" spans="1:22" ht="21.75" customHeight="1">
      <c r="A20" s="271"/>
      <c r="B20" s="271"/>
      <c r="C20" s="19" t="s">
        <v>24</v>
      </c>
      <c r="D20" s="273" t="s">
        <v>147</v>
      </c>
      <c r="E20" s="273"/>
      <c r="F20" s="19">
        <v>8</v>
      </c>
      <c r="G20" s="124">
        <v>0</v>
      </c>
      <c r="H20" s="125"/>
      <c r="I20" s="126">
        <v>0</v>
      </c>
      <c r="J20" s="127">
        <v>0</v>
      </c>
      <c r="K20" s="128">
        <v>0</v>
      </c>
      <c r="L20" s="30"/>
      <c r="M20" s="128">
        <v>0</v>
      </c>
      <c r="N20" s="30"/>
      <c r="O20" s="128">
        <v>0</v>
      </c>
      <c r="P20" s="30"/>
      <c r="Q20" s="129">
        <v>0</v>
      </c>
      <c r="R20" s="124"/>
      <c r="S20" s="130" t="str">
        <f t="shared" si="4"/>
        <v>0</v>
      </c>
      <c r="T20" s="130" t="str">
        <f t="shared" si="2"/>
        <v>0</v>
      </c>
      <c r="U20" s="131"/>
    </row>
    <row r="21" spans="1:22" s="134" customFormat="1" ht="31.5" customHeight="1">
      <c r="A21" s="271"/>
      <c r="B21" s="271"/>
      <c r="C21" s="26" t="s">
        <v>72</v>
      </c>
      <c r="D21" s="288" t="s">
        <v>148</v>
      </c>
      <c r="E21" s="288"/>
      <c r="F21" s="26">
        <v>9</v>
      </c>
      <c r="G21" s="120">
        <f t="shared" ref="G21:R21" si="6">G22+G23</f>
        <v>0</v>
      </c>
      <c r="H21" s="61"/>
      <c r="I21" s="27">
        <f t="shared" si="6"/>
        <v>0</v>
      </c>
      <c r="J21" s="120">
        <f t="shared" si="6"/>
        <v>0</v>
      </c>
      <c r="K21" s="39">
        <f t="shared" si="6"/>
        <v>0</v>
      </c>
      <c r="L21" s="39">
        <f t="shared" si="6"/>
        <v>0</v>
      </c>
      <c r="M21" s="39">
        <f t="shared" si="6"/>
        <v>0</v>
      </c>
      <c r="N21" s="20">
        <f t="shared" si="6"/>
        <v>0</v>
      </c>
      <c r="O21" s="39">
        <f t="shared" si="6"/>
        <v>0</v>
      </c>
      <c r="P21" s="20">
        <f>P22+P23</f>
        <v>0</v>
      </c>
      <c r="Q21" s="129">
        <v>0</v>
      </c>
      <c r="R21" s="124">
        <f t="shared" si="6"/>
        <v>0</v>
      </c>
      <c r="S21" s="37" t="str">
        <f t="shared" si="4"/>
        <v>0</v>
      </c>
      <c r="T21" s="37" t="str">
        <f t="shared" si="2"/>
        <v>0</v>
      </c>
      <c r="U21" s="133"/>
    </row>
    <row r="22" spans="1:22" ht="30" customHeight="1">
      <c r="A22" s="271"/>
      <c r="B22" s="271"/>
      <c r="C22" s="271"/>
      <c r="D22" s="19" t="s">
        <v>149</v>
      </c>
      <c r="E22" s="24" t="s">
        <v>150</v>
      </c>
      <c r="F22" s="19">
        <v>10</v>
      </c>
      <c r="G22" s="124">
        <v>0</v>
      </c>
      <c r="H22" s="125"/>
      <c r="I22" s="126">
        <v>0</v>
      </c>
      <c r="J22" s="127">
        <v>0</v>
      </c>
      <c r="K22" s="128">
        <f t="shared" si="5"/>
        <v>0</v>
      </c>
      <c r="L22" s="30"/>
      <c r="M22" s="128">
        <f>(Q22/4)+K22</f>
        <v>0</v>
      </c>
      <c r="N22" s="30"/>
      <c r="O22" s="128">
        <f>(Q22/4)+M22</f>
        <v>0</v>
      </c>
      <c r="P22" s="30"/>
      <c r="Q22" s="129">
        <v>0</v>
      </c>
      <c r="R22" s="124"/>
      <c r="S22" s="130" t="str">
        <f t="shared" si="4"/>
        <v>0</v>
      </c>
      <c r="T22" s="130" t="str">
        <f t="shared" si="2"/>
        <v>0</v>
      </c>
      <c r="U22" s="131"/>
    </row>
    <row r="23" spans="1:22" ht="29.25" customHeight="1">
      <c r="A23" s="271"/>
      <c r="B23" s="271"/>
      <c r="C23" s="271"/>
      <c r="D23" s="19" t="s">
        <v>151</v>
      </c>
      <c r="E23" s="24" t="s">
        <v>152</v>
      </c>
      <c r="F23" s="19">
        <v>11</v>
      </c>
      <c r="G23" s="124">
        <v>0</v>
      </c>
      <c r="H23" s="125"/>
      <c r="I23" s="126">
        <v>0</v>
      </c>
      <c r="J23" s="127">
        <v>0</v>
      </c>
      <c r="K23" s="128">
        <f t="shared" si="5"/>
        <v>0</v>
      </c>
      <c r="L23" s="30"/>
      <c r="M23" s="128">
        <f>(Q23/4)+K23</f>
        <v>0</v>
      </c>
      <c r="N23" s="30"/>
      <c r="O23" s="128">
        <f>(Q23/4)+M23</f>
        <v>0</v>
      </c>
      <c r="P23" s="30"/>
      <c r="Q23" s="129">
        <v>0</v>
      </c>
      <c r="R23" s="124"/>
      <c r="S23" s="130" t="str">
        <f t="shared" si="4"/>
        <v>0</v>
      </c>
      <c r="T23" s="130" t="str">
        <f t="shared" si="2"/>
        <v>0</v>
      </c>
      <c r="U23" s="131"/>
    </row>
    <row r="24" spans="1:22" ht="16.5" customHeight="1">
      <c r="A24" s="271"/>
      <c r="B24" s="271"/>
      <c r="C24" s="19" t="s">
        <v>82</v>
      </c>
      <c r="D24" s="273" t="s">
        <v>153</v>
      </c>
      <c r="E24" s="273"/>
      <c r="F24" s="19">
        <v>12</v>
      </c>
      <c r="G24" s="124">
        <v>0</v>
      </c>
      <c r="H24" s="125"/>
      <c r="I24" s="126">
        <v>0</v>
      </c>
      <c r="J24" s="127">
        <v>0</v>
      </c>
      <c r="K24" s="128">
        <f t="shared" si="5"/>
        <v>0</v>
      </c>
      <c r="L24" s="30"/>
      <c r="M24" s="128">
        <f>(Q24/4)+K24</f>
        <v>0</v>
      </c>
      <c r="N24" s="30"/>
      <c r="O24" s="128">
        <f>(Q24/4)+M24</f>
        <v>0</v>
      </c>
      <c r="P24" s="30"/>
      <c r="Q24" s="129">
        <v>0</v>
      </c>
      <c r="R24" s="124"/>
      <c r="S24" s="130" t="str">
        <f t="shared" si="4"/>
        <v>0</v>
      </c>
      <c r="T24" s="130" t="str">
        <f t="shared" si="2"/>
        <v>0</v>
      </c>
      <c r="U24" s="131"/>
    </row>
    <row r="25" spans="1:22" ht="22.5" customHeight="1">
      <c r="A25" s="271"/>
      <c r="B25" s="271"/>
      <c r="C25" s="19" t="s">
        <v>84</v>
      </c>
      <c r="D25" s="273" t="s">
        <v>154</v>
      </c>
      <c r="E25" s="273"/>
      <c r="F25" s="19">
        <v>13</v>
      </c>
      <c r="G25" s="124">
        <v>0</v>
      </c>
      <c r="H25" s="125"/>
      <c r="I25" s="126">
        <v>0</v>
      </c>
      <c r="J25" s="127">
        <v>0</v>
      </c>
      <c r="K25" s="128">
        <f t="shared" si="5"/>
        <v>0</v>
      </c>
      <c r="L25" s="30"/>
      <c r="M25" s="128">
        <f>(Q25/4)+K25</f>
        <v>0</v>
      </c>
      <c r="N25" s="30"/>
      <c r="O25" s="128">
        <f>(Q25/4)+M25</f>
        <v>0</v>
      </c>
      <c r="P25" s="30"/>
      <c r="Q25" s="129">
        <v>0</v>
      </c>
      <c r="R25" s="124"/>
      <c r="S25" s="130" t="str">
        <f t="shared" si="4"/>
        <v>0</v>
      </c>
      <c r="T25" s="130" t="str">
        <f t="shared" si="2"/>
        <v>0</v>
      </c>
      <c r="U25" s="131"/>
    </row>
    <row r="26" spans="1:22" s="134" customFormat="1" ht="24" customHeight="1">
      <c r="A26" s="271"/>
      <c r="B26" s="271"/>
      <c r="C26" s="26" t="s">
        <v>155</v>
      </c>
      <c r="D26" s="288" t="s">
        <v>156</v>
      </c>
      <c r="E26" s="288"/>
      <c r="F26" s="26">
        <v>14</v>
      </c>
      <c r="G26" s="120">
        <f t="shared" ref="G26:R26" si="7">G27+G28+G31+G32+G33</f>
        <v>177.57</v>
      </c>
      <c r="H26" s="61"/>
      <c r="I26" s="120">
        <f t="shared" si="7"/>
        <v>275.38</v>
      </c>
      <c r="J26" s="120">
        <f t="shared" si="7"/>
        <v>195.81</v>
      </c>
      <c r="K26" s="135">
        <f t="shared" si="7"/>
        <v>51.657499999999999</v>
      </c>
      <c r="L26" s="135">
        <f t="shared" si="7"/>
        <v>15.18</v>
      </c>
      <c r="M26" s="135">
        <f t="shared" si="7"/>
        <v>103.315</v>
      </c>
      <c r="N26" s="135">
        <f t="shared" si="7"/>
        <v>17.98</v>
      </c>
      <c r="O26" s="135">
        <f t="shared" si="7"/>
        <v>154.9725</v>
      </c>
      <c r="P26" s="135">
        <f>P27+P28+P31+P32+P33</f>
        <v>24.97</v>
      </c>
      <c r="Q26" s="120">
        <f t="shared" si="7"/>
        <v>206.63</v>
      </c>
      <c r="R26" s="120">
        <f t="shared" si="7"/>
        <v>177.57</v>
      </c>
      <c r="S26" s="37">
        <f t="shared" si="4"/>
        <v>1.0552576477197282</v>
      </c>
      <c r="T26" s="37">
        <f t="shared" si="2"/>
        <v>1.1027200540631863</v>
      </c>
      <c r="U26" s="133"/>
    </row>
    <row r="27" spans="1:22" ht="16.5" customHeight="1">
      <c r="A27" s="271"/>
      <c r="B27" s="271"/>
      <c r="C27" s="271"/>
      <c r="D27" s="19" t="s">
        <v>157</v>
      </c>
      <c r="E27" s="24" t="s">
        <v>158</v>
      </c>
      <c r="F27" s="19">
        <v>15</v>
      </c>
      <c r="G27" s="124">
        <v>14.92</v>
      </c>
      <c r="H27" s="125"/>
      <c r="I27" s="126">
        <v>6.88</v>
      </c>
      <c r="J27" s="127">
        <v>3.98</v>
      </c>
      <c r="K27" s="128">
        <f t="shared" si="5"/>
        <v>2</v>
      </c>
      <c r="L27" s="30">
        <v>12</v>
      </c>
      <c r="M27" s="128">
        <v>4</v>
      </c>
      <c r="N27" s="30">
        <v>0</v>
      </c>
      <c r="O27" s="128">
        <v>6</v>
      </c>
      <c r="P27" s="30">
        <v>13.73</v>
      </c>
      <c r="Q27" s="129">
        <v>8</v>
      </c>
      <c r="R27" s="124">
        <v>14.92</v>
      </c>
      <c r="S27" s="130">
        <f t="shared" si="4"/>
        <v>2.0100502512562812</v>
      </c>
      <c r="T27" s="130">
        <f t="shared" si="2"/>
        <v>0.26675603217158178</v>
      </c>
      <c r="U27" s="131"/>
    </row>
    <row r="28" spans="1:22" s="134" customFormat="1" ht="24" customHeight="1">
      <c r="A28" s="271"/>
      <c r="B28" s="271"/>
      <c r="C28" s="271"/>
      <c r="D28" s="136" t="s">
        <v>159</v>
      </c>
      <c r="E28" s="137" t="s">
        <v>160</v>
      </c>
      <c r="F28" s="136">
        <v>16</v>
      </c>
      <c r="G28" s="120">
        <f>G29+G30</f>
        <v>0</v>
      </c>
      <c r="H28" s="61"/>
      <c r="I28" s="27">
        <f>I29+I30</f>
        <v>0</v>
      </c>
      <c r="J28" s="120">
        <f>J29+J30</f>
        <v>0</v>
      </c>
      <c r="K28" s="135">
        <f>Q28/4</f>
        <v>0</v>
      </c>
      <c r="L28" s="135"/>
      <c r="M28" s="135">
        <f>(Q28/4)+K28</f>
        <v>0</v>
      </c>
      <c r="N28" s="135">
        <f>(S28/4)+L28</f>
        <v>0</v>
      </c>
      <c r="O28" s="135">
        <f>(Q28/4)+M28</f>
        <v>0</v>
      </c>
      <c r="P28" s="135">
        <f>(U28/4)+N28</f>
        <v>0</v>
      </c>
      <c r="Q28" s="120">
        <f>Q29+Q30</f>
        <v>0</v>
      </c>
      <c r="R28" s="120">
        <f>R29+R30</f>
        <v>0</v>
      </c>
      <c r="S28" s="37" t="str">
        <f t="shared" si="4"/>
        <v>0</v>
      </c>
      <c r="T28" s="37" t="str">
        <f t="shared" si="2"/>
        <v>0</v>
      </c>
      <c r="U28" s="133"/>
    </row>
    <row r="29" spans="1:22" ht="19.5" customHeight="1">
      <c r="A29" s="271"/>
      <c r="B29" s="271"/>
      <c r="C29" s="271"/>
      <c r="D29" s="19"/>
      <c r="E29" s="24" t="s">
        <v>161</v>
      </c>
      <c r="F29" s="19">
        <v>17</v>
      </c>
      <c r="G29" s="124">
        <v>0</v>
      </c>
      <c r="H29" s="125"/>
      <c r="I29" s="126"/>
      <c r="J29" s="127"/>
      <c r="K29" s="128"/>
      <c r="L29" s="30"/>
      <c r="M29" s="128"/>
      <c r="N29" s="30"/>
      <c r="O29" s="128"/>
      <c r="P29" s="30"/>
      <c r="Q29" s="129"/>
      <c r="R29" s="124"/>
      <c r="S29" s="130" t="str">
        <f t="shared" si="4"/>
        <v>0</v>
      </c>
      <c r="T29" s="130" t="str">
        <f t="shared" si="2"/>
        <v>0</v>
      </c>
      <c r="U29" s="131"/>
    </row>
    <row r="30" spans="1:22" ht="16.5" customHeight="1">
      <c r="A30" s="271"/>
      <c r="B30" s="271"/>
      <c r="C30" s="271"/>
      <c r="D30" s="19"/>
      <c r="E30" s="24" t="s">
        <v>162</v>
      </c>
      <c r="F30" s="19">
        <v>18</v>
      </c>
      <c r="G30" s="124">
        <v>0</v>
      </c>
      <c r="H30" s="125"/>
      <c r="I30" s="126"/>
      <c r="J30" s="127"/>
      <c r="K30" s="128"/>
      <c r="L30" s="30"/>
      <c r="M30" s="128"/>
      <c r="N30" s="30"/>
      <c r="O30" s="128"/>
      <c r="P30" s="30"/>
      <c r="Q30" s="129"/>
      <c r="R30" s="124"/>
      <c r="S30" s="130" t="str">
        <f t="shared" si="4"/>
        <v>0</v>
      </c>
      <c r="T30" s="130" t="str">
        <f t="shared" si="2"/>
        <v>0</v>
      </c>
      <c r="U30" s="131"/>
    </row>
    <row r="31" spans="1:22" ht="20.100000000000001" customHeight="1">
      <c r="A31" s="271"/>
      <c r="B31" s="271"/>
      <c r="C31" s="271"/>
      <c r="D31" s="19" t="s">
        <v>163</v>
      </c>
      <c r="E31" s="24" t="s">
        <v>164</v>
      </c>
      <c r="F31" s="19">
        <v>19</v>
      </c>
      <c r="G31" s="124">
        <v>0</v>
      </c>
      <c r="H31" s="125"/>
      <c r="I31" s="126"/>
      <c r="J31" s="127"/>
      <c r="K31" s="128"/>
      <c r="L31" s="30"/>
      <c r="M31" s="128"/>
      <c r="N31" s="30"/>
      <c r="O31" s="128"/>
      <c r="P31" s="30"/>
      <c r="Q31" s="129"/>
      <c r="R31" s="124"/>
      <c r="S31" s="130" t="str">
        <f t="shared" si="4"/>
        <v>0</v>
      </c>
      <c r="T31" s="130" t="str">
        <f t="shared" si="2"/>
        <v>0</v>
      </c>
      <c r="U31" s="131"/>
    </row>
    <row r="32" spans="1:22" ht="21" customHeight="1">
      <c r="A32" s="271"/>
      <c r="B32" s="271"/>
      <c r="C32" s="271"/>
      <c r="D32" s="19" t="s">
        <v>165</v>
      </c>
      <c r="E32" s="24" t="s">
        <v>166</v>
      </c>
      <c r="F32" s="19">
        <v>20</v>
      </c>
      <c r="G32" s="124">
        <v>0</v>
      </c>
      <c r="H32" s="125"/>
      <c r="I32" s="126"/>
      <c r="J32" s="127"/>
      <c r="K32" s="128"/>
      <c r="L32" s="30"/>
      <c r="M32" s="128"/>
      <c r="N32" s="30"/>
      <c r="O32" s="128"/>
      <c r="P32" s="30"/>
      <c r="Q32" s="129"/>
      <c r="R32" s="124"/>
      <c r="S32" s="130" t="str">
        <f t="shared" si="4"/>
        <v>0</v>
      </c>
      <c r="T32" s="130" t="str">
        <f t="shared" si="2"/>
        <v>0</v>
      </c>
      <c r="U32" s="131"/>
    </row>
    <row r="33" spans="1:27" ht="18.75" customHeight="1">
      <c r="A33" s="271"/>
      <c r="B33" s="271"/>
      <c r="C33" s="271"/>
      <c r="D33" s="19" t="s">
        <v>167</v>
      </c>
      <c r="E33" s="24" t="s">
        <v>168</v>
      </c>
      <c r="F33" s="19">
        <v>21</v>
      </c>
      <c r="G33" s="124">
        <v>162.65</v>
      </c>
      <c r="H33" s="125"/>
      <c r="I33" s="126">
        <f>170+34.5+64</f>
        <v>268.5</v>
      </c>
      <c r="J33" s="127">
        <v>191.83</v>
      </c>
      <c r="K33" s="128">
        <f>Q33/4</f>
        <v>49.657499999999999</v>
      </c>
      <c r="L33" s="30">
        <f>2.61+0.57</f>
        <v>3.1799999999999997</v>
      </c>
      <c r="M33" s="128">
        <f>(Q33/4)+K33</f>
        <v>99.314999999999998</v>
      </c>
      <c r="N33" s="30">
        <v>17.98</v>
      </c>
      <c r="O33" s="128">
        <f>(Q33/4)+M33</f>
        <v>148.9725</v>
      </c>
      <c r="P33" s="30">
        <v>11.24</v>
      </c>
      <c r="Q33" s="129">
        <v>198.63</v>
      </c>
      <c r="R33" s="124">
        <v>162.65</v>
      </c>
      <c r="S33" s="130">
        <f t="shared" si="4"/>
        <v>1.0354480529635615</v>
      </c>
      <c r="T33" s="130">
        <f t="shared" si="2"/>
        <v>1.1794036274208424</v>
      </c>
      <c r="U33" s="131"/>
    </row>
    <row r="34" spans="1:27" s="40" customFormat="1" ht="25.5" customHeight="1">
      <c r="A34" s="271"/>
      <c r="B34" s="26">
        <v>2</v>
      </c>
      <c r="C34" s="26"/>
      <c r="D34" s="288" t="s">
        <v>169</v>
      </c>
      <c r="E34" s="288"/>
      <c r="F34" s="26">
        <v>22</v>
      </c>
      <c r="G34" s="138">
        <f t="shared" ref="G34:R34" si="8">G35+G36+G37+G38+G39</f>
        <v>0.08</v>
      </c>
      <c r="H34" s="139"/>
      <c r="I34" s="138">
        <f t="shared" si="8"/>
        <v>0.1</v>
      </c>
      <c r="J34" s="138">
        <f t="shared" si="8"/>
        <v>0.08</v>
      </c>
      <c r="K34" s="138">
        <f t="shared" si="8"/>
        <v>2.5000000000000001E-2</v>
      </c>
      <c r="L34" s="138">
        <f t="shared" si="8"/>
        <v>0.02</v>
      </c>
      <c r="M34" s="138">
        <f t="shared" si="8"/>
        <v>0.05</v>
      </c>
      <c r="N34" s="120">
        <f t="shared" si="8"/>
        <v>0.04</v>
      </c>
      <c r="O34" s="138">
        <f t="shared" si="8"/>
        <v>7.5000000000000011E-2</v>
      </c>
      <c r="P34" s="120">
        <f>P35+P36+P37+P38+P39</f>
        <v>0.06</v>
      </c>
      <c r="Q34" s="138">
        <f t="shared" si="8"/>
        <v>0.1</v>
      </c>
      <c r="R34" s="138">
        <f t="shared" si="8"/>
        <v>0.08</v>
      </c>
      <c r="S34" s="37">
        <f t="shared" si="4"/>
        <v>1.25</v>
      </c>
      <c r="T34" s="140">
        <f t="shared" si="2"/>
        <v>1</v>
      </c>
      <c r="U34" s="141"/>
    </row>
    <row r="35" spans="1:27" ht="18" customHeight="1">
      <c r="A35" s="271"/>
      <c r="B35" s="271"/>
      <c r="C35" s="19" t="s">
        <v>22</v>
      </c>
      <c r="D35" s="273" t="s">
        <v>170</v>
      </c>
      <c r="E35" s="273"/>
      <c r="F35" s="19">
        <v>23</v>
      </c>
      <c r="G35" s="124"/>
      <c r="H35" s="125"/>
      <c r="I35" s="126"/>
      <c r="J35" s="127"/>
      <c r="K35" s="128"/>
      <c r="L35" s="30"/>
      <c r="M35" s="128"/>
      <c r="N35" s="30"/>
      <c r="O35" s="128"/>
      <c r="P35" s="30"/>
      <c r="Q35" s="129"/>
      <c r="R35" s="124"/>
      <c r="S35" s="130" t="str">
        <f t="shared" si="4"/>
        <v>0</v>
      </c>
      <c r="T35" s="142" t="str">
        <f t="shared" si="2"/>
        <v>0</v>
      </c>
      <c r="U35" s="131"/>
    </row>
    <row r="36" spans="1:27" ht="16.5" customHeight="1">
      <c r="A36" s="271"/>
      <c r="B36" s="271"/>
      <c r="C36" s="19" t="s">
        <v>24</v>
      </c>
      <c r="D36" s="273" t="s">
        <v>171</v>
      </c>
      <c r="E36" s="273"/>
      <c r="F36" s="19">
        <v>24</v>
      </c>
      <c r="G36" s="124"/>
      <c r="H36" s="125"/>
      <c r="I36" s="126"/>
      <c r="J36" s="127"/>
      <c r="K36" s="128"/>
      <c r="L36" s="30"/>
      <c r="M36" s="128"/>
      <c r="N36" s="30"/>
      <c r="O36" s="128"/>
      <c r="P36" s="30"/>
      <c r="Q36" s="129"/>
      <c r="R36" s="124"/>
      <c r="S36" s="130" t="str">
        <f t="shared" si="4"/>
        <v>0</v>
      </c>
      <c r="T36" s="142" t="str">
        <f t="shared" si="2"/>
        <v>0</v>
      </c>
      <c r="U36" s="131"/>
    </row>
    <row r="37" spans="1:27" ht="16.5" customHeight="1">
      <c r="A37" s="271"/>
      <c r="B37" s="271"/>
      <c r="C37" s="19" t="s">
        <v>72</v>
      </c>
      <c r="D37" s="273" t="s">
        <v>172</v>
      </c>
      <c r="E37" s="273"/>
      <c r="F37" s="19">
        <v>25</v>
      </c>
      <c r="G37" s="124">
        <v>0</v>
      </c>
      <c r="H37" s="125"/>
      <c r="I37" s="126">
        <v>0</v>
      </c>
      <c r="J37" s="127">
        <v>0</v>
      </c>
      <c r="K37" s="128"/>
      <c r="L37" s="30"/>
      <c r="M37" s="128"/>
      <c r="N37" s="30"/>
      <c r="O37" s="128"/>
      <c r="P37" s="30"/>
      <c r="Q37" s="129">
        <v>0</v>
      </c>
      <c r="R37" s="124"/>
      <c r="S37" s="130" t="str">
        <f t="shared" si="4"/>
        <v>0</v>
      </c>
      <c r="T37" s="142" t="str">
        <f t="shared" si="2"/>
        <v>0</v>
      </c>
      <c r="U37" s="131"/>
    </row>
    <row r="38" spans="1:27" ht="16.5" customHeight="1">
      <c r="A38" s="271"/>
      <c r="B38" s="271"/>
      <c r="C38" s="19" t="s">
        <v>82</v>
      </c>
      <c r="D38" s="273" t="s">
        <v>173</v>
      </c>
      <c r="E38" s="273"/>
      <c r="F38" s="19">
        <v>26</v>
      </c>
      <c r="G38" s="124">
        <v>0.08</v>
      </c>
      <c r="H38" s="125"/>
      <c r="I38" s="126">
        <v>0.1</v>
      </c>
      <c r="J38" s="127">
        <v>0.08</v>
      </c>
      <c r="K38" s="128">
        <f>Q38/4</f>
        <v>2.5000000000000001E-2</v>
      </c>
      <c r="L38" s="30">
        <v>0.02</v>
      </c>
      <c r="M38" s="128">
        <f>(Q38/4)+K38</f>
        <v>0.05</v>
      </c>
      <c r="N38" s="30">
        <v>0.04</v>
      </c>
      <c r="O38" s="128">
        <f>(Q38/4)+M38</f>
        <v>7.5000000000000011E-2</v>
      </c>
      <c r="P38" s="30">
        <v>0.06</v>
      </c>
      <c r="Q38" s="129">
        <v>0.1</v>
      </c>
      <c r="R38" s="124">
        <v>0.08</v>
      </c>
      <c r="S38" s="130">
        <f t="shared" si="4"/>
        <v>1.25</v>
      </c>
      <c r="T38" s="142">
        <f t="shared" si="2"/>
        <v>1</v>
      </c>
      <c r="U38" s="131"/>
    </row>
    <row r="39" spans="1:27" ht="16.5" customHeight="1">
      <c r="A39" s="271"/>
      <c r="B39" s="271"/>
      <c r="C39" s="19" t="s">
        <v>84</v>
      </c>
      <c r="D39" s="273" t="s">
        <v>174</v>
      </c>
      <c r="E39" s="273"/>
      <c r="F39" s="19">
        <v>27</v>
      </c>
      <c r="G39" s="124"/>
      <c r="H39" s="125"/>
      <c r="I39" s="126"/>
      <c r="J39" s="127"/>
      <c r="K39" s="128"/>
      <c r="L39" s="30"/>
      <c r="M39" s="128"/>
      <c r="N39" s="30"/>
      <c r="O39" s="128"/>
      <c r="P39" s="30"/>
      <c r="Q39" s="129"/>
      <c r="R39" s="124"/>
      <c r="S39" s="130" t="str">
        <f t="shared" si="4"/>
        <v>0</v>
      </c>
      <c r="T39" s="142" t="str">
        <f t="shared" si="2"/>
        <v>0</v>
      </c>
      <c r="U39" s="131"/>
    </row>
    <row r="40" spans="1:27" s="122" customFormat="1" ht="25.5" customHeight="1">
      <c r="A40" s="139" t="s">
        <v>175</v>
      </c>
      <c r="B40" s="329" t="s">
        <v>176</v>
      </c>
      <c r="C40" s="329"/>
      <c r="D40" s="329"/>
      <c r="E40" s="329"/>
      <c r="F40" s="139">
        <v>28</v>
      </c>
      <c r="G40" s="120">
        <f>G41+G142</f>
        <v>2200.63</v>
      </c>
      <c r="H40" s="120"/>
      <c r="I40" s="120">
        <f t="shared" ref="I40:Q40" si="9">I41+I142</f>
        <v>2794.68</v>
      </c>
      <c r="J40" s="120">
        <f t="shared" si="9"/>
        <v>2186.6199999999994</v>
      </c>
      <c r="K40" s="120">
        <f t="shared" si="9"/>
        <v>663.88</v>
      </c>
      <c r="L40" s="120">
        <f t="shared" si="9"/>
        <v>576.18000000000006</v>
      </c>
      <c r="M40" s="120">
        <f t="shared" si="9"/>
        <v>1327.76</v>
      </c>
      <c r="N40" s="120">
        <f t="shared" si="9"/>
        <v>1074.72</v>
      </c>
      <c r="O40" s="120">
        <f t="shared" si="9"/>
        <v>1991.6399999999999</v>
      </c>
      <c r="P40" s="120">
        <f t="shared" si="9"/>
        <v>1608.6100000000001</v>
      </c>
      <c r="Q40" s="120">
        <f t="shared" si="9"/>
        <v>2731.07</v>
      </c>
      <c r="R40" s="120" t="e">
        <f>R41+R142+#REF!</f>
        <v>#REF!</v>
      </c>
      <c r="S40" s="37">
        <f t="shared" si="4"/>
        <v>1.2489915943328063</v>
      </c>
      <c r="T40" s="37">
        <f t="shared" si="2"/>
        <v>0.99363364127545262</v>
      </c>
      <c r="U40" s="123"/>
      <c r="V40" s="143"/>
    </row>
    <row r="41" spans="1:27" s="122" customFormat="1" ht="23.25" customHeight="1">
      <c r="A41" s="271"/>
      <c r="B41" s="139">
        <v>1</v>
      </c>
      <c r="C41" s="329" t="s">
        <v>177</v>
      </c>
      <c r="D41" s="329"/>
      <c r="E41" s="329"/>
      <c r="F41" s="139">
        <v>29</v>
      </c>
      <c r="G41" s="120">
        <f>G42+G90+G97+G125</f>
        <v>2200.4</v>
      </c>
      <c r="H41" s="120"/>
      <c r="I41" s="120">
        <f t="shared" ref="I41:Q41" si="10">I42+I90+I97+I125</f>
        <v>2794.37</v>
      </c>
      <c r="J41" s="120">
        <f t="shared" si="10"/>
        <v>2186.6199999999994</v>
      </c>
      <c r="K41" s="120">
        <f t="shared" si="10"/>
        <v>663.88</v>
      </c>
      <c r="L41" s="120">
        <f t="shared" si="10"/>
        <v>576.18000000000006</v>
      </c>
      <c r="M41" s="120">
        <f t="shared" si="10"/>
        <v>1327.76</v>
      </c>
      <c r="N41" s="120">
        <f t="shared" si="10"/>
        <v>1074.51</v>
      </c>
      <c r="O41" s="120">
        <f t="shared" si="10"/>
        <v>1991.6399999999999</v>
      </c>
      <c r="P41" s="120">
        <f t="shared" si="10"/>
        <v>1608.4</v>
      </c>
      <c r="Q41" s="120">
        <f t="shared" si="10"/>
        <v>2730.76</v>
      </c>
      <c r="R41" s="120">
        <f>R42+R90+R97+R125</f>
        <v>2200.4</v>
      </c>
      <c r="S41" s="37">
        <f t="shared" si="4"/>
        <v>1.248849823014516</v>
      </c>
      <c r="T41" s="37">
        <f t="shared" si="2"/>
        <v>0.99373750227231383</v>
      </c>
      <c r="U41" s="123"/>
    </row>
    <row r="42" spans="1:27" s="122" customFormat="1" ht="26.25" customHeight="1">
      <c r="A42" s="271"/>
      <c r="B42" s="271"/>
      <c r="C42" s="329" t="s">
        <v>178</v>
      </c>
      <c r="D42" s="329"/>
      <c r="E42" s="329"/>
      <c r="F42" s="139">
        <v>30</v>
      </c>
      <c r="G42" s="120">
        <f>G43+G51+G57</f>
        <v>427.71</v>
      </c>
      <c r="H42" s="120"/>
      <c r="I42" s="120">
        <f t="shared" ref="I42:Q42" si="11">I43+I51+I57</f>
        <v>842.81</v>
      </c>
      <c r="J42" s="120">
        <f t="shared" si="11"/>
        <v>497.47</v>
      </c>
      <c r="K42" s="120">
        <f t="shared" si="11"/>
        <v>130.03749999999999</v>
      </c>
      <c r="L42" s="120">
        <f t="shared" si="11"/>
        <v>90.56</v>
      </c>
      <c r="M42" s="120">
        <f t="shared" si="11"/>
        <v>260.07499999999999</v>
      </c>
      <c r="N42" s="120">
        <f t="shared" si="11"/>
        <v>185.79</v>
      </c>
      <c r="O42" s="120">
        <f t="shared" si="11"/>
        <v>390.11250000000001</v>
      </c>
      <c r="P42" s="120">
        <f t="shared" si="11"/>
        <v>294.68</v>
      </c>
      <c r="Q42" s="120">
        <f t="shared" si="11"/>
        <v>590.15</v>
      </c>
      <c r="R42" s="120">
        <f>R43+R51+R57</f>
        <v>427.71</v>
      </c>
      <c r="S42" s="37">
        <f t="shared" si="4"/>
        <v>1.1863026916195951</v>
      </c>
      <c r="T42" s="37">
        <f t="shared" si="2"/>
        <v>1.1631011666783571</v>
      </c>
      <c r="U42" s="123"/>
      <c r="W42" s="143"/>
      <c r="AA42" s="143"/>
    </row>
    <row r="43" spans="1:27" s="122" customFormat="1" ht="25.5" customHeight="1">
      <c r="A43" s="271"/>
      <c r="B43" s="271"/>
      <c r="C43" s="139" t="s">
        <v>179</v>
      </c>
      <c r="D43" s="330" t="s">
        <v>180</v>
      </c>
      <c r="E43" s="330"/>
      <c r="F43" s="139">
        <v>31</v>
      </c>
      <c r="G43" s="120">
        <f>G44+G45+G48+G49+G50</f>
        <v>209.09</v>
      </c>
      <c r="H43" s="120"/>
      <c r="I43" s="120">
        <f t="shared" ref="I43:R43" si="12">I44+I45+I48+I49+I50</f>
        <v>337.63</v>
      </c>
      <c r="J43" s="120">
        <f t="shared" si="12"/>
        <v>220.54</v>
      </c>
      <c r="K43" s="120">
        <f t="shared" si="12"/>
        <v>56.977499999999999</v>
      </c>
      <c r="L43" s="120">
        <f t="shared" si="12"/>
        <v>52.24</v>
      </c>
      <c r="M43" s="120">
        <f t="shared" si="12"/>
        <v>113.955</v>
      </c>
      <c r="N43" s="120">
        <f t="shared" si="12"/>
        <v>87.08</v>
      </c>
      <c r="O43" s="120">
        <f t="shared" si="12"/>
        <v>170.9325</v>
      </c>
      <c r="P43" s="120">
        <f t="shared" si="12"/>
        <v>144.14999999999998</v>
      </c>
      <c r="Q43" s="120">
        <f t="shared" si="12"/>
        <v>227.91</v>
      </c>
      <c r="R43" s="120">
        <f t="shared" si="12"/>
        <v>209.09</v>
      </c>
      <c r="S43" s="37">
        <f t="shared" si="4"/>
        <v>1.033417974063662</v>
      </c>
      <c r="T43" s="37">
        <f t="shared" si="2"/>
        <v>1.0547611076569898</v>
      </c>
      <c r="U43" s="123"/>
    </row>
    <row r="44" spans="1:27" ht="22.5" customHeight="1">
      <c r="A44" s="271"/>
      <c r="B44" s="271"/>
      <c r="C44" s="19" t="s">
        <v>22</v>
      </c>
      <c r="D44" s="273" t="s">
        <v>181</v>
      </c>
      <c r="E44" s="273"/>
      <c r="F44" s="19">
        <v>32</v>
      </c>
      <c r="G44" s="124">
        <v>0</v>
      </c>
      <c r="H44" s="125"/>
      <c r="I44" s="126">
        <v>0</v>
      </c>
      <c r="J44" s="127">
        <v>0</v>
      </c>
      <c r="K44" s="128">
        <v>0</v>
      </c>
      <c r="L44" s="30"/>
      <c r="M44" s="128">
        <v>0</v>
      </c>
      <c r="N44" s="30"/>
      <c r="O44" s="128">
        <v>0</v>
      </c>
      <c r="P44" s="30"/>
      <c r="Q44" s="129">
        <v>0</v>
      </c>
      <c r="R44" s="124"/>
      <c r="S44" s="130" t="str">
        <f t="shared" si="4"/>
        <v>0</v>
      </c>
      <c r="T44" s="142" t="str">
        <f t="shared" si="2"/>
        <v>0</v>
      </c>
      <c r="U44" s="131"/>
    </row>
    <row r="45" spans="1:27" ht="19.5" customHeight="1">
      <c r="A45" s="271"/>
      <c r="B45" s="271"/>
      <c r="C45" s="19" t="s">
        <v>24</v>
      </c>
      <c r="D45" s="273" t="s">
        <v>182</v>
      </c>
      <c r="E45" s="273"/>
      <c r="F45" s="19">
        <v>33</v>
      </c>
      <c r="G45" s="124">
        <f>174.35+16.03</f>
        <v>190.38</v>
      </c>
      <c r="H45" s="125"/>
      <c r="I45" s="126">
        <f>255+3.15+15.98</f>
        <v>274.13</v>
      </c>
      <c r="J45" s="127">
        <v>175.64</v>
      </c>
      <c r="K45" s="128">
        <f t="shared" ref="K45:K52" si="13">Q45/4</f>
        <v>45</v>
      </c>
      <c r="L45" s="30">
        <f>41.2+4.35</f>
        <v>45.550000000000004</v>
      </c>
      <c r="M45" s="128">
        <f>(Q45/4)+K45</f>
        <v>90</v>
      </c>
      <c r="N45" s="30">
        <f>69.92+8.55</f>
        <v>78.47</v>
      </c>
      <c r="O45" s="128">
        <f>(Q45/4)+M45</f>
        <v>135</v>
      </c>
      <c r="P45" s="30">
        <f>117.66+11.19</f>
        <v>128.85</v>
      </c>
      <c r="Q45" s="129">
        <v>180</v>
      </c>
      <c r="R45" s="124">
        <f>174.35+16.03</f>
        <v>190.38</v>
      </c>
      <c r="S45" s="130">
        <f t="shared" si="4"/>
        <v>1.0248235026189936</v>
      </c>
      <c r="T45" s="142">
        <f t="shared" si="2"/>
        <v>0.92257590082991903</v>
      </c>
      <c r="U45" s="131"/>
      <c r="V45" s="132"/>
    </row>
    <row r="46" spans="1:27" ht="21" customHeight="1">
      <c r="A46" s="271"/>
      <c r="B46" s="271"/>
      <c r="C46" s="271"/>
      <c r="D46" s="19" t="s">
        <v>183</v>
      </c>
      <c r="E46" s="24" t="s">
        <v>184</v>
      </c>
      <c r="F46" s="19">
        <v>34</v>
      </c>
      <c r="G46" s="124">
        <f>36.27+0.9</f>
        <v>37.17</v>
      </c>
      <c r="H46" s="125"/>
      <c r="I46" s="126">
        <v>40</v>
      </c>
      <c r="J46" s="127">
        <v>39.369999999999997</v>
      </c>
      <c r="K46" s="128">
        <f t="shared" si="13"/>
        <v>10</v>
      </c>
      <c r="L46" s="30">
        <v>12.04</v>
      </c>
      <c r="M46" s="128">
        <f>(Q46/4)+K46</f>
        <v>20</v>
      </c>
      <c r="N46" s="30">
        <v>17.309999999999999</v>
      </c>
      <c r="O46" s="128">
        <f>(Q46/4)+M46</f>
        <v>30</v>
      </c>
      <c r="P46" s="30">
        <f>21.72+0.2</f>
        <v>21.919999999999998</v>
      </c>
      <c r="Q46" s="129">
        <v>40</v>
      </c>
      <c r="R46" s="124">
        <f>36.27+0.9</f>
        <v>37.17</v>
      </c>
      <c r="S46" s="130">
        <f t="shared" si="4"/>
        <v>1.0160020320040641</v>
      </c>
      <c r="T46" s="142">
        <f t="shared" si="2"/>
        <v>1.0591875168146354</v>
      </c>
      <c r="U46" s="131"/>
      <c r="V46" s="132"/>
    </row>
    <row r="47" spans="1:27" ht="18" customHeight="1">
      <c r="A47" s="271"/>
      <c r="B47" s="271"/>
      <c r="C47" s="271"/>
      <c r="D47" s="19" t="s">
        <v>185</v>
      </c>
      <c r="E47" s="24" t="s">
        <v>186</v>
      </c>
      <c r="F47" s="19">
        <v>35</v>
      </c>
      <c r="G47" s="124">
        <f>89.63+6.13</f>
        <v>95.759999999999991</v>
      </c>
      <c r="H47" s="125"/>
      <c r="I47" s="126">
        <v>107</v>
      </c>
      <c r="J47" s="127">
        <v>85.09</v>
      </c>
      <c r="K47" s="128">
        <f t="shared" si="13"/>
        <v>22.5</v>
      </c>
      <c r="L47" s="30">
        <f>22.03+1.68</f>
        <v>23.71</v>
      </c>
      <c r="M47" s="128">
        <f>(Q47/4)+K47</f>
        <v>45</v>
      </c>
      <c r="N47" s="30">
        <f>39.91+2.96</f>
        <v>42.87</v>
      </c>
      <c r="O47" s="128">
        <f>(Q47/4)+M47</f>
        <v>67.5</v>
      </c>
      <c r="P47" s="30">
        <f>59.26+4.47</f>
        <v>63.73</v>
      </c>
      <c r="Q47" s="129">
        <v>90</v>
      </c>
      <c r="R47" s="124">
        <f>89.63+6.13</f>
        <v>95.759999999999991</v>
      </c>
      <c r="S47" s="130">
        <f t="shared" si="4"/>
        <v>1.0577036079445292</v>
      </c>
      <c r="T47" s="142">
        <f t="shared" si="2"/>
        <v>0.88857560568086891</v>
      </c>
      <c r="U47" s="131"/>
      <c r="V47" s="132"/>
    </row>
    <row r="48" spans="1:27" ht="15.75" customHeight="1">
      <c r="A48" s="271"/>
      <c r="B48" s="271"/>
      <c r="C48" s="19" t="s">
        <v>72</v>
      </c>
      <c r="D48" s="273" t="s">
        <v>187</v>
      </c>
      <c r="E48" s="273"/>
      <c r="F48" s="19">
        <v>36</v>
      </c>
      <c r="G48" s="124">
        <f>11.17+1.01</f>
        <v>12.18</v>
      </c>
      <c r="H48" s="125"/>
      <c r="I48" s="126">
        <f>32+5+0.8+2.2+5+4+6</f>
        <v>55</v>
      </c>
      <c r="J48" s="127">
        <v>40.15</v>
      </c>
      <c r="K48" s="128">
        <f t="shared" si="13"/>
        <v>10.727499999999999</v>
      </c>
      <c r="L48" s="30">
        <v>5.64</v>
      </c>
      <c r="M48" s="128">
        <f>(Q48/4)+K48</f>
        <v>21.454999999999998</v>
      </c>
      <c r="N48" s="30">
        <v>5.83</v>
      </c>
      <c r="O48" s="128">
        <f>(Q48/4)+M48</f>
        <v>32.182499999999997</v>
      </c>
      <c r="P48" s="30">
        <f>10.66+1.01</f>
        <v>11.67</v>
      </c>
      <c r="Q48" s="129">
        <v>42.91</v>
      </c>
      <c r="R48" s="124">
        <f>11.17+1.01</f>
        <v>12.18</v>
      </c>
      <c r="S48" s="130">
        <f t="shared" si="4"/>
        <v>1.0687422166874221</v>
      </c>
      <c r="T48" s="142">
        <f t="shared" si="2"/>
        <v>3.2963875205254514</v>
      </c>
      <c r="U48" s="131"/>
      <c r="V48" s="132"/>
    </row>
    <row r="49" spans="1:22" ht="23.25" customHeight="1">
      <c r="A49" s="271"/>
      <c r="B49" s="271"/>
      <c r="C49" s="19" t="s">
        <v>82</v>
      </c>
      <c r="D49" s="273" t="s">
        <v>188</v>
      </c>
      <c r="E49" s="273"/>
      <c r="F49" s="19">
        <v>37</v>
      </c>
      <c r="G49" s="124">
        <v>5.03</v>
      </c>
      <c r="H49" s="125"/>
      <c r="I49" s="126">
        <v>7</v>
      </c>
      <c r="J49" s="127">
        <v>4.75</v>
      </c>
      <c r="K49" s="128">
        <f t="shared" si="13"/>
        <v>1.25</v>
      </c>
      <c r="L49" s="30">
        <v>1.05</v>
      </c>
      <c r="M49" s="128">
        <f>(Q49/4)+K49</f>
        <v>2.5</v>
      </c>
      <c r="N49" s="30">
        <v>2.78</v>
      </c>
      <c r="O49" s="128">
        <f>(Q49/4)+M49</f>
        <v>3.75</v>
      </c>
      <c r="P49" s="30">
        <v>3.63</v>
      </c>
      <c r="Q49" s="129">
        <v>5</v>
      </c>
      <c r="R49" s="124">
        <v>5.03</v>
      </c>
      <c r="S49" s="130">
        <f t="shared" si="4"/>
        <v>1.0526315789473684</v>
      </c>
      <c r="T49" s="142">
        <f t="shared" si="2"/>
        <v>0.94433399602385681</v>
      </c>
      <c r="U49" s="131"/>
    </row>
    <row r="50" spans="1:22" ht="19.5" customHeight="1">
      <c r="A50" s="271"/>
      <c r="B50" s="271"/>
      <c r="C50" s="19" t="s">
        <v>84</v>
      </c>
      <c r="D50" s="273" t="s">
        <v>189</v>
      </c>
      <c r="E50" s="273"/>
      <c r="F50" s="19">
        <v>38</v>
      </c>
      <c r="G50" s="124">
        <v>1.5</v>
      </c>
      <c r="H50" s="125"/>
      <c r="I50" s="126">
        <v>1.5</v>
      </c>
      <c r="J50" s="127">
        <v>0</v>
      </c>
      <c r="K50" s="128"/>
      <c r="L50" s="30"/>
      <c r="M50" s="128"/>
      <c r="N50" s="30"/>
      <c r="O50" s="128"/>
      <c r="P50" s="30"/>
      <c r="Q50" s="129">
        <v>0</v>
      </c>
      <c r="R50" s="124">
        <v>1.5</v>
      </c>
      <c r="S50" s="130" t="str">
        <f t="shared" si="4"/>
        <v>0</v>
      </c>
      <c r="T50" s="142">
        <f t="shared" si="2"/>
        <v>0</v>
      </c>
      <c r="U50" s="131"/>
    </row>
    <row r="51" spans="1:22" s="134" customFormat="1" ht="25.5" customHeight="1">
      <c r="A51" s="271"/>
      <c r="B51" s="271"/>
      <c r="C51" s="26" t="s">
        <v>190</v>
      </c>
      <c r="D51" s="288" t="s">
        <v>191</v>
      </c>
      <c r="E51" s="288"/>
      <c r="F51" s="26">
        <v>39</v>
      </c>
      <c r="G51" s="120">
        <f>G52+G53+G56</f>
        <v>13.09</v>
      </c>
      <c r="H51" s="120"/>
      <c r="I51" s="120">
        <f t="shared" ref="I51:Q51" si="14">I52+I53+I56</f>
        <v>27</v>
      </c>
      <c r="J51" s="120">
        <f t="shared" si="14"/>
        <v>15.620000000000001</v>
      </c>
      <c r="K51" s="120">
        <f t="shared" si="14"/>
        <v>3.5</v>
      </c>
      <c r="L51" s="120">
        <f t="shared" si="14"/>
        <v>6.09</v>
      </c>
      <c r="M51" s="120">
        <f t="shared" si="14"/>
        <v>7</v>
      </c>
      <c r="N51" s="120">
        <f t="shared" si="14"/>
        <v>8.0500000000000007</v>
      </c>
      <c r="O51" s="120">
        <f t="shared" si="14"/>
        <v>10.5</v>
      </c>
      <c r="P51" s="120">
        <f t="shared" si="14"/>
        <v>12.61</v>
      </c>
      <c r="Q51" s="120">
        <f t="shared" si="14"/>
        <v>14</v>
      </c>
      <c r="R51" s="120">
        <f>R52+R53+R56</f>
        <v>13.09</v>
      </c>
      <c r="S51" s="37">
        <f t="shared" si="4"/>
        <v>0.89628681177976943</v>
      </c>
      <c r="T51" s="37">
        <f t="shared" si="2"/>
        <v>1.1932773109243697</v>
      </c>
      <c r="U51" s="133"/>
    </row>
    <row r="52" spans="1:22" ht="21.75" customHeight="1">
      <c r="A52" s="271"/>
      <c r="B52" s="271"/>
      <c r="C52" s="19" t="s">
        <v>22</v>
      </c>
      <c r="D52" s="273" t="s">
        <v>192</v>
      </c>
      <c r="E52" s="273"/>
      <c r="F52" s="19">
        <v>40</v>
      </c>
      <c r="G52" s="124">
        <f>9.28+0.47</f>
        <v>9.75</v>
      </c>
      <c r="H52" s="125"/>
      <c r="I52" s="126">
        <v>20</v>
      </c>
      <c r="J52" s="127">
        <v>12.22</v>
      </c>
      <c r="K52" s="128">
        <f t="shared" si="13"/>
        <v>2.5</v>
      </c>
      <c r="L52" s="30">
        <v>3.8</v>
      </c>
      <c r="M52" s="128">
        <f>(Q52/4)+K52</f>
        <v>5</v>
      </c>
      <c r="N52" s="30">
        <f>5.04+0.19</f>
        <v>5.23</v>
      </c>
      <c r="O52" s="128">
        <f>(Q52/4)+M52</f>
        <v>7.5</v>
      </c>
      <c r="P52" s="30">
        <f>7.52+1.95</f>
        <v>9.4699999999999989</v>
      </c>
      <c r="Q52" s="129">
        <v>10</v>
      </c>
      <c r="R52" s="124">
        <f>9.28+0.47</f>
        <v>9.75</v>
      </c>
      <c r="S52" s="130">
        <f t="shared" si="4"/>
        <v>0.81833060556464809</v>
      </c>
      <c r="T52" s="142">
        <f t="shared" si="2"/>
        <v>1.2533333333333334</v>
      </c>
      <c r="U52" s="131"/>
    </row>
    <row r="53" spans="1:22" s="134" customFormat="1" ht="24" customHeight="1">
      <c r="A53" s="271"/>
      <c r="B53" s="271"/>
      <c r="C53" s="41" t="s">
        <v>24</v>
      </c>
      <c r="D53" s="332" t="s">
        <v>193</v>
      </c>
      <c r="E53" s="332"/>
      <c r="F53" s="41">
        <v>41</v>
      </c>
      <c r="G53" s="120">
        <f>G54+G55</f>
        <v>0</v>
      </c>
      <c r="H53" s="120"/>
      <c r="I53" s="120">
        <f t="shared" ref="I53:Q53" si="15">I54+I55</f>
        <v>0</v>
      </c>
      <c r="J53" s="120">
        <f t="shared" si="15"/>
        <v>0</v>
      </c>
      <c r="K53" s="120">
        <f t="shared" si="15"/>
        <v>0</v>
      </c>
      <c r="L53" s="120">
        <f t="shared" si="15"/>
        <v>0</v>
      </c>
      <c r="M53" s="120">
        <f t="shared" si="15"/>
        <v>0</v>
      </c>
      <c r="N53" s="120">
        <f t="shared" si="15"/>
        <v>0</v>
      </c>
      <c r="O53" s="120">
        <f t="shared" si="15"/>
        <v>0</v>
      </c>
      <c r="P53" s="120">
        <f t="shared" si="15"/>
        <v>0</v>
      </c>
      <c r="Q53" s="120">
        <f t="shared" si="15"/>
        <v>0</v>
      </c>
      <c r="R53" s="135">
        <f>R54+R55</f>
        <v>0</v>
      </c>
      <c r="S53" s="37" t="str">
        <f t="shared" si="4"/>
        <v>0</v>
      </c>
      <c r="T53" s="37" t="str">
        <f t="shared" si="2"/>
        <v>0</v>
      </c>
      <c r="U53" s="133"/>
    </row>
    <row r="54" spans="1:22" ht="21.75" customHeight="1">
      <c r="A54" s="271"/>
      <c r="B54" s="271"/>
      <c r="C54" s="271"/>
      <c r="D54" s="19" t="s">
        <v>183</v>
      </c>
      <c r="E54" s="24" t="s">
        <v>194</v>
      </c>
      <c r="F54" s="19">
        <v>42</v>
      </c>
      <c r="G54" s="124"/>
      <c r="H54" s="125"/>
      <c r="I54" s="126">
        <v>0</v>
      </c>
      <c r="J54" s="127"/>
      <c r="K54" s="128"/>
      <c r="L54" s="30"/>
      <c r="M54" s="128"/>
      <c r="N54" s="30"/>
      <c r="O54" s="128"/>
      <c r="P54" s="30"/>
      <c r="Q54" s="129">
        <v>0</v>
      </c>
      <c r="R54" s="124"/>
      <c r="S54" s="130" t="str">
        <f t="shared" si="4"/>
        <v>0</v>
      </c>
      <c r="T54" s="142" t="str">
        <f t="shared" si="2"/>
        <v>0</v>
      </c>
      <c r="U54" s="131"/>
    </row>
    <row r="55" spans="1:22" ht="21" customHeight="1">
      <c r="A55" s="271"/>
      <c r="B55" s="271"/>
      <c r="C55" s="271"/>
      <c r="D55" s="19" t="s">
        <v>185</v>
      </c>
      <c r="E55" s="24" t="s">
        <v>195</v>
      </c>
      <c r="F55" s="19">
        <v>43</v>
      </c>
      <c r="G55" s="124"/>
      <c r="H55" s="125"/>
      <c r="I55" s="126">
        <v>0</v>
      </c>
      <c r="J55" s="127"/>
      <c r="K55" s="128"/>
      <c r="L55" s="30"/>
      <c r="M55" s="128"/>
      <c r="N55" s="30"/>
      <c r="O55" s="128"/>
      <c r="P55" s="30"/>
      <c r="Q55" s="129">
        <v>0</v>
      </c>
      <c r="R55" s="124"/>
      <c r="S55" s="130" t="str">
        <f t="shared" si="4"/>
        <v>0</v>
      </c>
      <c r="T55" s="142" t="str">
        <f t="shared" si="2"/>
        <v>0</v>
      </c>
      <c r="U55" s="131"/>
    </row>
    <row r="56" spans="1:22" ht="18.75" customHeight="1">
      <c r="A56" s="271"/>
      <c r="B56" s="271"/>
      <c r="C56" s="19" t="s">
        <v>72</v>
      </c>
      <c r="D56" s="273" t="s">
        <v>196</v>
      </c>
      <c r="E56" s="273"/>
      <c r="F56" s="19">
        <v>44</v>
      </c>
      <c r="G56" s="124">
        <f>2.96+0.38</f>
        <v>3.34</v>
      </c>
      <c r="H56" s="125"/>
      <c r="I56" s="126">
        <v>7</v>
      </c>
      <c r="J56" s="127">
        <v>3.4</v>
      </c>
      <c r="K56" s="128">
        <f>Q56/4</f>
        <v>1</v>
      </c>
      <c r="L56" s="30">
        <f>2.23+0.06</f>
        <v>2.29</v>
      </c>
      <c r="M56" s="128">
        <f>(Q56/4)+K56</f>
        <v>2</v>
      </c>
      <c r="N56" s="30">
        <f>2.76+0.06</f>
        <v>2.82</v>
      </c>
      <c r="O56" s="128">
        <f>(Q56/4)+M56</f>
        <v>3</v>
      </c>
      <c r="P56" s="30">
        <f>2.76+0.38</f>
        <v>3.1399999999999997</v>
      </c>
      <c r="Q56" s="129">
        <v>4</v>
      </c>
      <c r="R56" s="124">
        <f>2.96+0.38</f>
        <v>3.34</v>
      </c>
      <c r="S56" s="130">
        <f t="shared" si="4"/>
        <v>1.1764705882352942</v>
      </c>
      <c r="T56" s="142">
        <f t="shared" si="2"/>
        <v>1.0179640718562875</v>
      </c>
      <c r="U56" s="131"/>
    </row>
    <row r="57" spans="1:22" s="134" customFormat="1" ht="40.5" customHeight="1">
      <c r="A57" s="271"/>
      <c r="B57" s="271"/>
      <c r="C57" s="26" t="s">
        <v>197</v>
      </c>
      <c r="D57" s="288" t="s">
        <v>198</v>
      </c>
      <c r="E57" s="288"/>
      <c r="F57" s="26">
        <v>45</v>
      </c>
      <c r="G57" s="120">
        <f t="shared" ref="G57:R57" si="16">G58+G59+G61+G68+G73+G74++G78+G79+G80+G89</f>
        <v>205.52999999999997</v>
      </c>
      <c r="H57" s="61"/>
      <c r="I57" s="120">
        <f t="shared" si="16"/>
        <v>478.18</v>
      </c>
      <c r="J57" s="120">
        <f t="shared" si="16"/>
        <v>261.31</v>
      </c>
      <c r="K57" s="135">
        <f t="shared" si="16"/>
        <v>69.56</v>
      </c>
      <c r="L57" s="135">
        <f t="shared" si="16"/>
        <v>32.229999999999997</v>
      </c>
      <c r="M57" s="135">
        <f t="shared" si="16"/>
        <v>139.12</v>
      </c>
      <c r="N57" s="144">
        <f t="shared" si="16"/>
        <v>90.66</v>
      </c>
      <c r="O57" s="135">
        <f t="shared" si="16"/>
        <v>208.68</v>
      </c>
      <c r="P57" s="144">
        <f>P58+P59+P61+P68+P73+P74++P78+P79+P80+P89</f>
        <v>137.92000000000002</v>
      </c>
      <c r="Q57" s="120">
        <f t="shared" si="16"/>
        <v>348.24</v>
      </c>
      <c r="R57" s="120">
        <f t="shared" si="16"/>
        <v>205.52999999999997</v>
      </c>
      <c r="S57" s="37">
        <f t="shared" si="4"/>
        <v>1.3326700088018064</v>
      </c>
      <c r="T57" s="37">
        <f t="shared" si="2"/>
        <v>1.2713959032744613</v>
      </c>
      <c r="U57" s="133"/>
      <c r="V57" s="145"/>
    </row>
    <row r="58" spans="1:22" ht="22.5" customHeight="1">
      <c r="A58" s="271"/>
      <c r="B58" s="271"/>
      <c r="C58" s="19" t="s">
        <v>22</v>
      </c>
      <c r="D58" s="273" t="s">
        <v>199</v>
      </c>
      <c r="E58" s="273"/>
      <c r="F58" s="19">
        <v>46</v>
      </c>
      <c r="G58" s="124">
        <v>40.26</v>
      </c>
      <c r="H58" s="125"/>
      <c r="I58" s="126">
        <v>110</v>
      </c>
      <c r="J58" s="127">
        <v>61.3</v>
      </c>
      <c r="K58" s="128">
        <v>0</v>
      </c>
      <c r="L58" s="30"/>
      <c r="M58" s="128">
        <v>0</v>
      </c>
      <c r="N58" s="30">
        <v>19.940000000000001</v>
      </c>
      <c r="O58" s="128">
        <v>0</v>
      </c>
      <c r="P58" s="30">
        <v>28.05</v>
      </c>
      <c r="Q58" s="129">
        <v>70</v>
      </c>
      <c r="R58" s="124">
        <v>40.26</v>
      </c>
      <c r="S58" s="130">
        <f t="shared" si="4"/>
        <v>1.1419249592169658</v>
      </c>
      <c r="T58" s="142">
        <f t="shared" si="2"/>
        <v>1.5226030799801291</v>
      </c>
      <c r="U58" s="131"/>
    </row>
    <row r="59" spans="1:22" ht="25.5" customHeight="1">
      <c r="A59" s="271"/>
      <c r="B59" s="271"/>
      <c r="C59" s="19" t="s">
        <v>24</v>
      </c>
      <c r="D59" s="273" t="s">
        <v>200</v>
      </c>
      <c r="E59" s="273"/>
      <c r="F59" s="19">
        <v>47</v>
      </c>
      <c r="G59" s="124">
        <f t="shared" ref="G59:R59" si="17">G60</f>
        <v>12.18</v>
      </c>
      <c r="H59" s="125"/>
      <c r="I59" s="126">
        <f t="shared" si="17"/>
        <v>14.4</v>
      </c>
      <c r="J59" s="127">
        <f t="shared" si="17"/>
        <v>12</v>
      </c>
      <c r="K59" s="128">
        <f t="shared" si="17"/>
        <v>3</v>
      </c>
      <c r="L59" s="30">
        <f t="shared" si="17"/>
        <v>3</v>
      </c>
      <c r="M59" s="128">
        <f t="shared" si="17"/>
        <v>6</v>
      </c>
      <c r="N59" s="30">
        <f t="shared" si="17"/>
        <v>6</v>
      </c>
      <c r="O59" s="128">
        <f t="shared" si="17"/>
        <v>9</v>
      </c>
      <c r="P59" s="30">
        <f t="shared" si="17"/>
        <v>9.18</v>
      </c>
      <c r="Q59" s="129">
        <f t="shared" si="17"/>
        <v>12</v>
      </c>
      <c r="R59" s="124">
        <f t="shared" si="17"/>
        <v>12.18</v>
      </c>
      <c r="S59" s="130">
        <f t="shared" si="4"/>
        <v>1</v>
      </c>
      <c r="T59" s="142">
        <f t="shared" si="2"/>
        <v>0.98522167487684731</v>
      </c>
      <c r="U59" s="131"/>
    </row>
    <row r="60" spans="1:22" ht="24" customHeight="1">
      <c r="A60" s="271"/>
      <c r="B60" s="271"/>
      <c r="C60" s="19"/>
      <c r="D60" s="24" t="s">
        <v>183</v>
      </c>
      <c r="E60" s="24" t="s">
        <v>201</v>
      </c>
      <c r="F60" s="19">
        <v>48</v>
      </c>
      <c r="G60" s="124">
        <f>12+0.18</f>
        <v>12.18</v>
      </c>
      <c r="H60" s="125"/>
      <c r="I60" s="126">
        <v>14.4</v>
      </c>
      <c r="J60" s="127">
        <v>12</v>
      </c>
      <c r="K60" s="128">
        <f>Q60/4</f>
        <v>3</v>
      </c>
      <c r="L60" s="30">
        <v>3</v>
      </c>
      <c r="M60" s="128">
        <f>(Q60/4)+K60</f>
        <v>6</v>
      </c>
      <c r="N60" s="30">
        <v>6</v>
      </c>
      <c r="O60" s="128">
        <f>(Q60/4)+M60</f>
        <v>9</v>
      </c>
      <c r="P60" s="30">
        <f>9+0.18</f>
        <v>9.18</v>
      </c>
      <c r="Q60" s="129">
        <v>12</v>
      </c>
      <c r="R60" s="124">
        <f>12+0.18</f>
        <v>12.18</v>
      </c>
      <c r="S60" s="130">
        <f t="shared" si="4"/>
        <v>1</v>
      </c>
      <c r="T60" s="142">
        <f t="shared" si="2"/>
        <v>0.98522167487684731</v>
      </c>
      <c r="U60" s="131"/>
    </row>
    <row r="61" spans="1:22" s="134" customFormat="1" ht="26.25" customHeight="1">
      <c r="A61" s="271"/>
      <c r="B61" s="271"/>
      <c r="C61" s="136" t="s">
        <v>72</v>
      </c>
      <c r="D61" s="292" t="s">
        <v>202</v>
      </c>
      <c r="E61" s="292"/>
      <c r="F61" s="136">
        <v>49</v>
      </c>
      <c r="G61" s="120">
        <f t="shared" ref="G61:R61" si="18">G62+G64</f>
        <v>1.17</v>
      </c>
      <c r="H61" s="61"/>
      <c r="I61" s="120">
        <f t="shared" si="18"/>
        <v>2.5</v>
      </c>
      <c r="J61" s="120">
        <f t="shared" si="18"/>
        <v>0.56000000000000005</v>
      </c>
      <c r="K61" s="135">
        <f t="shared" si="18"/>
        <v>0.25</v>
      </c>
      <c r="L61" s="135">
        <f t="shared" si="18"/>
        <v>0.6</v>
      </c>
      <c r="M61" s="135">
        <f t="shared" si="18"/>
        <v>0.5</v>
      </c>
      <c r="N61" s="135">
        <f t="shared" si="18"/>
        <v>0.71</v>
      </c>
      <c r="O61" s="135">
        <f t="shared" si="18"/>
        <v>0.75</v>
      </c>
      <c r="P61" s="135">
        <f>P62+P64</f>
        <v>0.85</v>
      </c>
      <c r="Q61" s="120">
        <f t="shared" si="18"/>
        <v>1</v>
      </c>
      <c r="R61" s="120">
        <f t="shared" si="18"/>
        <v>1.17</v>
      </c>
      <c r="S61" s="37">
        <f t="shared" si="4"/>
        <v>1.7857142857142856</v>
      </c>
      <c r="T61" s="37">
        <f t="shared" si="2"/>
        <v>0.47863247863247871</v>
      </c>
      <c r="U61" s="133"/>
    </row>
    <row r="62" spans="1:22" ht="18.75" customHeight="1">
      <c r="A62" s="271"/>
      <c r="B62" s="271"/>
      <c r="C62" s="331"/>
      <c r="D62" s="46" t="s">
        <v>149</v>
      </c>
      <c r="E62" s="146" t="s">
        <v>203</v>
      </c>
      <c r="F62" s="46">
        <v>50</v>
      </c>
      <c r="G62" s="124">
        <v>1.17</v>
      </c>
      <c r="H62" s="125"/>
      <c r="I62" s="126">
        <v>2.5</v>
      </c>
      <c r="J62" s="127">
        <v>0.56000000000000005</v>
      </c>
      <c r="K62" s="128">
        <f>Q62/4</f>
        <v>0.25</v>
      </c>
      <c r="L62" s="30">
        <v>0.6</v>
      </c>
      <c r="M62" s="128">
        <f>(Q62/4)+K62</f>
        <v>0.5</v>
      </c>
      <c r="N62" s="30">
        <v>0.71</v>
      </c>
      <c r="O62" s="128">
        <f>(Q62/4)+M62</f>
        <v>0.75</v>
      </c>
      <c r="P62" s="30">
        <v>0.85</v>
      </c>
      <c r="Q62" s="129">
        <v>1</v>
      </c>
      <c r="R62" s="124">
        <v>1.17</v>
      </c>
      <c r="S62" s="130">
        <f t="shared" si="4"/>
        <v>1.7857142857142856</v>
      </c>
      <c r="T62" s="142">
        <f t="shared" si="2"/>
        <v>0.47863247863247871</v>
      </c>
      <c r="U62" s="131"/>
    </row>
    <row r="63" spans="1:22" ht="21.75" customHeight="1">
      <c r="A63" s="271"/>
      <c r="B63" s="271"/>
      <c r="C63" s="331"/>
      <c r="D63" s="46"/>
      <c r="E63" s="146" t="s">
        <v>204</v>
      </c>
      <c r="F63" s="46">
        <v>51</v>
      </c>
      <c r="G63" s="124">
        <v>0</v>
      </c>
      <c r="H63" s="125"/>
      <c r="I63" s="126">
        <v>0</v>
      </c>
      <c r="J63" s="127">
        <v>0</v>
      </c>
      <c r="K63" s="128">
        <v>0</v>
      </c>
      <c r="L63" s="30"/>
      <c r="M63" s="128">
        <v>0</v>
      </c>
      <c r="N63" s="30"/>
      <c r="O63" s="128">
        <v>0</v>
      </c>
      <c r="P63" s="30"/>
      <c r="Q63" s="129">
        <v>0</v>
      </c>
      <c r="R63" s="124"/>
      <c r="S63" s="130" t="str">
        <f t="shared" si="4"/>
        <v>0</v>
      </c>
      <c r="T63" s="142" t="str">
        <f t="shared" si="2"/>
        <v>0</v>
      </c>
      <c r="U63" s="131"/>
    </row>
    <row r="64" spans="1:22" ht="24" customHeight="1">
      <c r="A64" s="271"/>
      <c r="B64" s="271"/>
      <c r="C64" s="331"/>
      <c r="D64" s="46" t="s">
        <v>151</v>
      </c>
      <c r="E64" s="146" t="s">
        <v>205</v>
      </c>
      <c r="F64" s="46">
        <v>52</v>
      </c>
      <c r="G64" s="124">
        <v>0</v>
      </c>
      <c r="H64" s="125"/>
      <c r="I64" s="126">
        <v>0</v>
      </c>
      <c r="J64" s="127">
        <v>0</v>
      </c>
      <c r="K64" s="128">
        <v>0</v>
      </c>
      <c r="L64" s="30"/>
      <c r="M64" s="128">
        <v>0</v>
      </c>
      <c r="N64" s="30"/>
      <c r="O64" s="128">
        <v>0</v>
      </c>
      <c r="P64" s="30"/>
      <c r="Q64" s="129">
        <v>0</v>
      </c>
      <c r="R64" s="124"/>
      <c r="S64" s="130" t="str">
        <f t="shared" si="4"/>
        <v>0</v>
      </c>
      <c r="T64" s="142" t="str">
        <f t="shared" si="2"/>
        <v>0</v>
      </c>
      <c r="U64" s="131"/>
    </row>
    <row r="65" spans="1:21" ht="33.75" customHeight="1">
      <c r="A65" s="271"/>
      <c r="B65" s="271"/>
      <c r="C65" s="331"/>
      <c r="D65" s="296"/>
      <c r="E65" s="146" t="s">
        <v>206</v>
      </c>
      <c r="F65" s="46">
        <v>53</v>
      </c>
      <c r="G65" s="124">
        <v>0</v>
      </c>
      <c r="H65" s="125"/>
      <c r="I65" s="126">
        <v>0</v>
      </c>
      <c r="J65" s="127">
        <v>0</v>
      </c>
      <c r="K65" s="128">
        <v>0</v>
      </c>
      <c r="L65" s="30"/>
      <c r="M65" s="128">
        <v>0</v>
      </c>
      <c r="N65" s="30"/>
      <c r="O65" s="128">
        <v>0</v>
      </c>
      <c r="P65" s="30"/>
      <c r="Q65" s="129">
        <v>0</v>
      </c>
      <c r="R65" s="124"/>
      <c r="S65" s="130" t="str">
        <f t="shared" si="4"/>
        <v>0</v>
      </c>
      <c r="T65" s="142" t="str">
        <f t="shared" si="2"/>
        <v>0</v>
      </c>
      <c r="U65" s="131"/>
    </row>
    <row r="66" spans="1:21" ht="33" customHeight="1">
      <c r="A66" s="271"/>
      <c r="B66" s="271"/>
      <c r="C66" s="331"/>
      <c r="D66" s="296"/>
      <c r="E66" s="146" t="s">
        <v>207</v>
      </c>
      <c r="F66" s="46">
        <v>54</v>
      </c>
      <c r="G66" s="124">
        <v>0</v>
      </c>
      <c r="H66" s="125"/>
      <c r="I66" s="126">
        <v>0</v>
      </c>
      <c r="J66" s="127">
        <v>0</v>
      </c>
      <c r="K66" s="128">
        <v>0</v>
      </c>
      <c r="L66" s="30"/>
      <c r="M66" s="128">
        <v>0</v>
      </c>
      <c r="N66" s="30"/>
      <c r="O66" s="128">
        <v>0</v>
      </c>
      <c r="P66" s="30"/>
      <c r="Q66" s="129">
        <v>0</v>
      </c>
      <c r="R66" s="124"/>
      <c r="S66" s="130" t="str">
        <f t="shared" si="4"/>
        <v>0</v>
      </c>
      <c r="T66" s="142" t="str">
        <f t="shared" si="2"/>
        <v>0</v>
      </c>
      <c r="U66" s="131"/>
    </row>
    <row r="67" spans="1:21" ht="21.75" customHeight="1">
      <c r="A67" s="271"/>
      <c r="B67" s="271"/>
      <c r="C67" s="331"/>
      <c r="D67" s="296"/>
      <c r="E67" s="146" t="s">
        <v>208</v>
      </c>
      <c r="F67" s="46">
        <v>55</v>
      </c>
      <c r="G67" s="124">
        <v>0</v>
      </c>
      <c r="H67" s="125"/>
      <c r="I67" s="126">
        <v>0</v>
      </c>
      <c r="J67" s="127">
        <v>0</v>
      </c>
      <c r="K67" s="128">
        <v>0</v>
      </c>
      <c r="L67" s="30"/>
      <c r="M67" s="128">
        <v>0</v>
      </c>
      <c r="N67" s="30"/>
      <c r="O67" s="128">
        <v>0</v>
      </c>
      <c r="P67" s="30"/>
      <c r="Q67" s="129">
        <v>0</v>
      </c>
      <c r="R67" s="124"/>
      <c r="S67" s="130" t="str">
        <f t="shared" si="4"/>
        <v>0</v>
      </c>
      <c r="T67" s="142" t="str">
        <f t="shared" si="2"/>
        <v>0</v>
      </c>
      <c r="U67" s="131"/>
    </row>
    <row r="68" spans="1:21" s="134" customFormat="1" ht="24" customHeight="1">
      <c r="A68" s="271"/>
      <c r="B68" s="271"/>
      <c r="C68" s="136" t="s">
        <v>82</v>
      </c>
      <c r="D68" s="292" t="s">
        <v>209</v>
      </c>
      <c r="E68" s="292"/>
      <c r="F68" s="136">
        <v>56</v>
      </c>
      <c r="G68" s="120">
        <f t="shared" ref="G68:R68" si="19">G69+G70+G71+G72</f>
        <v>0</v>
      </c>
      <c r="H68" s="61"/>
      <c r="I68" s="120">
        <f t="shared" si="19"/>
        <v>0</v>
      </c>
      <c r="J68" s="120">
        <f t="shared" si="19"/>
        <v>0</v>
      </c>
      <c r="K68" s="120">
        <f t="shared" si="19"/>
        <v>0</v>
      </c>
      <c r="L68" s="120">
        <f t="shared" si="19"/>
        <v>0</v>
      </c>
      <c r="M68" s="120">
        <f t="shared" si="19"/>
        <v>0</v>
      </c>
      <c r="N68" s="120"/>
      <c r="O68" s="120">
        <f t="shared" si="19"/>
        <v>0</v>
      </c>
      <c r="P68" s="120"/>
      <c r="Q68" s="120">
        <f t="shared" si="19"/>
        <v>0</v>
      </c>
      <c r="R68" s="120">
        <f t="shared" si="19"/>
        <v>0</v>
      </c>
      <c r="S68" s="37" t="str">
        <f t="shared" si="4"/>
        <v>0</v>
      </c>
      <c r="T68" s="37" t="str">
        <f t="shared" si="2"/>
        <v>0</v>
      </c>
      <c r="U68" s="133"/>
    </row>
    <row r="69" spans="1:21" ht="19.5" customHeight="1">
      <c r="A69" s="271"/>
      <c r="B69" s="271"/>
      <c r="C69" s="331"/>
      <c r="D69" s="46" t="s">
        <v>210</v>
      </c>
      <c r="E69" s="146" t="s">
        <v>211</v>
      </c>
      <c r="F69" s="46">
        <v>57</v>
      </c>
      <c r="G69" s="124">
        <v>0</v>
      </c>
      <c r="H69" s="125"/>
      <c r="I69" s="126">
        <v>0</v>
      </c>
      <c r="J69" s="127">
        <v>0</v>
      </c>
      <c r="K69" s="128">
        <v>0</v>
      </c>
      <c r="L69" s="30"/>
      <c r="M69" s="128">
        <v>0</v>
      </c>
      <c r="N69" s="30"/>
      <c r="O69" s="128">
        <v>0</v>
      </c>
      <c r="P69" s="30"/>
      <c r="Q69" s="129">
        <v>0</v>
      </c>
      <c r="R69" s="124"/>
      <c r="S69" s="130" t="str">
        <f t="shared" si="4"/>
        <v>0</v>
      </c>
      <c r="T69" s="142" t="str">
        <f t="shared" si="2"/>
        <v>0</v>
      </c>
      <c r="U69" s="131"/>
    </row>
    <row r="70" spans="1:21" ht="21" customHeight="1">
      <c r="A70" s="271"/>
      <c r="B70" s="271"/>
      <c r="C70" s="331"/>
      <c r="D70" s="46" t="s">
        <v>212</v>
      </c>
      <c r="E70" s="146" t="s">
        <v>213</v>
      </c>
      <c r="F70" s="46">
        <v>58</v>
      </c>
      <c r="G70" s="124">
        <v>0</v>
      </c>
      <c r="H70" s="125"/>
      <c r="I70" s="126">
        <v>0</v>
      </c>
      <c r="J70" s="127">
        <v>0</v>
      </c>
      <c r="K70" s="128">
        <v>0</v>
      </c>
      <c r="L70" s="30"/>
      <c r="M70" s="128">
        <v>0</v>
      </c>
      <c r="N70" s="30"/>
      <c r="O70" s="128">
        <v>0</v>
      </c>
      <c r="P70" s="30"/>
      <c r="Q70" s="129">
        <v>0</v>
      </c>
      <c r="R70" s="124"/>
      <c r="S70" s="130" t="str">
        <f t="shared" si="4"/>
        <v>0</v>
      </c>
      <c r="T70" s="142" t="str">
        <f t="shared" si="2"/>
        <v>0</v>
      </c>
      <c r="U70" s="131"/>
    </row>
    <row r="71" spans="1:21">
      <c r="A71" s="271"/>
      <c r="B71" s="271"/>
      <c r="C71" s="331"/>
      <c r="D71" s="46"/>
      <c r="E71" s="146" t="s">
        <v>214</v>
      </c>
      <c r="F71" s="46">
        <v>59</v>
      </c>
      <c r="G71" s="124">
        <v>0</v>
      </c>
      <c r="H71" s="125"/>
      <c r="I71" s="126">
        <v>0</v>
      </c>
      <c r="J71" s="127">
        <v>0</v>
      </c>
      <c r="K71" s="128">
        <v>0</v>
      </c>
      <c r="L71" s="30"/>
      <c r="M71" s="128">
        <v>0</v>
      </c>
      <c r="N71" s="30"/>
      <c r="O71" s="128">
        <v>0</v>
      </c>
      <c r="P71" s="30"/>
      <c r="Q71" s="129">
        <v>0</v>
      </c>
      <c r="R71" s="124"/>
      <c r="S71" s="130" t="str">
        <f t="shared" si="4"/>
        <v>0</v>
      </c>
      <c r="T71" s="142" t="str">
        <f t="shared" si="2"/>
        <v>0</v>
      </c>
      <c r="U71" s="131"/>
    </row>
    <row r="72" spans="1:21" ht="26.25" customHeight="1">
      <c r="A72" s="271"/>
      <c r="B72" s="271"/>
      <c r="C72" s="331"/>
      <c r="D72" s="46" t="s">
        <v>215</v>
      </c>
      <c r="E72" s="146" t="s">
        <v>216</v>
      </c>
      <c r="F72" s="46">
        <v>60</v>
      </c>
      <c r="G72" s="124">
        <v>0</v>
      </c>
      <c r="H72" s="125"/>
      <c r="I72" s="126">
        <v>0</v>
      </c>
      <c r="J72" s="127">
        <v>0</v>
      </c>
      <c r="K72" s="128">
        <v>0</v>
      </c>
      <c r="L72" s="30"/>
      <c r="M72" s="128">
        <v>0</v>
      </c>
      <c r="N72" s="30"/>
      <c r="O72" s="128">
        <v>0</v>
      </c>
      <c r="P72" s="30"/>
      <c r="Q72" s="129">
        <v>0</v>
      </c>
      <c r="R72" s="124"/>
      <c r="S72" s="130" t="str">
        <f t="shared" si="4"/>
        <v>0</v>
      </c>
      <c r="T72" s="142" t="str">
        <f t="shared" si="2"/>
        <v>0</v>
      </c>
      <c r="U72" s="131"/>
    </row>
    <row r="73" spans="1:21" ht="25.5" customHeight="1">
      <c r="A73" s="271"/>
      <c r="B73" s="271"/>
      <c r="C73" s="46" t="s">
        <v>84</v>
      </c>
      <c r="D73" s="296" t="s">
        <v>217</v>
      </c>
      <c r="E73" s="296"/>
      <c r="F73" s="46">
        <v>61</v>
      </c>
      <c r="G73" s="120"/>
      <c r="H73" s="61"/>
      <c r="I73" s="120">
        <v>0</v>
      </c>
      <c r="J73" s="120"/>
      <c r="K73" s="135"/>
      <c r="L73" s="135"/>
      <c r="M73" s="135"/>
      <c r="N73" s="135"/>
      <c r="O73" s="135"/>
      <c r="P73" s="135"/>
      <c r="Q73" s="120">
        <v>0</v>
      </c>
      <c r="R73" s="120"/>
      <c r="S73" s="37" t="str">
        <f t="shared" si="4"/>
        <v>0</v>
      </c>
      <c r="T73" s="37" t="str">
        <f t="shared" si="2"/>
        <v>0</v>
      </c>
      <c r="U73" s="131"/>
    </row>
    <row r="74" spans="1:21" ht="24" customHeight="1">
      <c r="A74" s="271"/>
      <c r="B74" s="271"/>
      <c r="C74" s="46" t="s">
        <v>155</v>
      </c>
      <c r="D74" s="296" t="s">
        <v>218</v>
      </c>
      <c r="E74" s="296"/>
      <c r="F74" s="46">
        <v>62</v>
      </c>
      <c r="G74" s="120">
        <f t="shared" ref="G74:R74" si="20">G75</f>
        <v>0.79</v>
      </c>
      <c r="H74" s="61"/>
      <c r="I74" s="120">
        <f t="shared" si="20"/>
        <v>2</v>
      </c>
      <c r="J74" s="120">
        <f t="shared" si="20"/>
        <v>0.1</v>
      </c>
      <c r="K74" s="135">
        <f t="shared" si="20"/>
        <v>0.25</v>
      </c>
      <c r="L74" s="135">
        <f t="shared" si="20"/>
        <v>0</v>
      </c>
      <c r="M74" s="135">
        <f t="shared" si="20"/>
        <v>0.5</v>
      </c>
      <c r="N74" s="135">
        <f t="shared" si="20"/>
        <v>0.05</v>
      </c>
      <c r="O74" s="135">
        <f t="shared" si="20"/>
        <v>0.75</v>
      </c>
      <c r="P74" s="135">
        <f t="shared" si="20"/>
        <v>0.05</v>
      </c>
      <c r="Q74" s="120">
        <f t="shared" si="20"/>
        <v>1</v>
      </c>
      <c r="R74" s="120">
        <f t="shared" si="20"/>
        <v>0.79</v>
      </c>
      <c r="S74" s="37">
        <f t="shared" si="4"/>
        <v>10</v>
      </c>
      <c r="T74" s="37">
        <f t="shared" si="2"/>
        <v>0.12658227848101267</v>
      </c>
      <c r="U74" s="131"/>
    </row>
    <row r="75" spans="1:21" s="50" customFormat="1" ht="15.75" customHeight="1">
      <c r="A75" s="271"/>
      <c r="B75" s="271"/>
      <c r="C75" s="271"/>
      <c r="D75" s="292" t="s">
        <v>219</v>
      </c>
      <c r="E75" s="292"/>
      <c r="F75" s="136">
        <v>63</v>
      </c>
      <c r="G75" s="20">
        <f>G76+G77</f>
        <v>0.79</v>
      </c>
      <c r="H75" s="46"/>
      <c r="I75" s="126">
        <f>I76+I77</f>
        <v>2</v>
      </c>
      <c r="J75" s="147">
        <v>0.1</v>
      </c>
      <c r="K75" s="31">
        <f t="shared" ref="K75:Q75" si="21">K76+K77</f>
        <v>0.25</v>
      </c>
      <c r="L75" s="20">
        <f t="shared" si="21"/>
        <v>0</v>
      </c>
      <c r="M75" s="31">
        <f t="shared" si="21"/>
        <v>0.5</v>
      </c>
      <c r="N75" s="20">
        <f t="shared" si="21"/>
        <v>0.05</v>
      </c>
      <c r="O75" s="31">
        <f t="shared" si="21"/>
        <v>0.75</v>
      </c>
      <c r="P75" s="31">
        <f t="shared" si="21"/>
        <v>0.05</v>
      </c>
      <c r="Q75" s="31">
        <f t="shared" si="21"/>
        <v>1</v>
      </c>
      <c r="R75" s="20">
        <f>R76+R77</f>
        <v>0.79</v>
      </c>
      <c r="S75" s="130">
        <f t="shared" si="4"/>
        <v>10</v>
      </c>
      <c r="T75" s="142">
        <f t="shared" si="2"/>
        <v>0.12658227848101267</v>
      </c>
      <c r="U75" s="32"/>
    </row>
    <row r="76" spans="1:21" ht="17.25" customHeight="1">
      <c r="A76" s="271"/>
      <c r="B76" s="271"/>
      <c r="C76" s="271"/>
      <c r="D76" s="273" t="s">
        <v>220</v>
      </c>
      <c r="E76" s="273"/>
      <c r="F76" s="19">
        <v>64</v>
      </c>
      <c r="G76" s="30">
        <v>0.79</v>
      </c>
      <c r="H76" s="125"/>
      <c r="I76" s="126">
        <v>2</v>
      </c>
      <c r="J76" s="148">
        <v>0.79</v>
      </c>
      <c r="K76" s="128">
        <f t="shared" ref="K76:K84" si="22">Q76/4</f>
        <v>0.25</v>
      </c>
      <c r="L76" s="30">
        <v>0</v>
      </c>
      <c r="M76" s="128">
        <f>(Q76/4)+K76</f>
        <v>0.5</v>
      </c>
      <c r="N76" s="30">
        <v>0.05</v>
      </c>
      <c r="O76" s="128">
        <f>(Q76/4)+M76</f>
        <v>0.75</v>
      </c>
      <c r="P76" s="30">
        <v>0.05</v>
      </c>
      <c r="Q76" s="129">
        <v>1</v>
      </c>
      <c r="R76" s="30">
        <v>0.79</v>
      </c>
      <c r="S76" s="130">
        <f t="shared" si="4"/>
        <v>1.2658227848101264</v>
      </c>
      <c r="T76" s="142">
        <f t="shared" si="2"/>
        <v>1</v>
      </c>
      <c r="U76" s="131"/>
    </row>
    <row r="77" spans="1:21" ht="15.75" customHeight="1">
      <c r="A77" s="271"/>
      <c r="B77" s="271"/>
      <c r="C77" s="271"/>
      <c r="D77" s="273" t="s">
        <v>221</v>
      </c>
      <c r="E77" s="273"/>
      <c r="F77" s="19">
        <v>65</v>
      </c>
      <c r="G77" s="124">
        <v>0</v>
      </c>
      <c r="H77" s="125"/>
      <c r="I77" s="126">
        <v>0</v>
      </c>
      <c r="J77" s="127">
        <v>0</v>
      </c>
      <c r="K77" s="128">
        <v>0</v>
      </c>
      <c r="L77" s="30"/>
      <c r="M77" s="128">
        <v>0</v>
      </c>
      <c r="N77" s="30"/>
      <c r="O77" s="128">
        <v>0</v>
      </c>
      <c r="P77" s="30"/>
      <c r="Q77" s="129">
        <v>0</v>
      </c>
      <c r="R77" s="124"/>
      <c r="S77" s="130" t="str">
        <f t="shared" si="4"/>
        <v>0</v>
      </c>
      <c r="T77" s="142" t="str">
        <f t="shared" si="2"/>
        <v>0</v>
      </c>
      <c r="U77" s="131"/>
    </row>
    <row r="78" spans="1:21" ht="25.5" customHeight="1">
      <c r="A78" s="271"/>
      <c r="B78" s="271"/>
      <c r="C78" s="19" t="s">
        <v>222</v>
      </c>
      <c r="D78" s="273" t="s">
        <v>223</v>
      </c>
      <c r="E78" s="273"/>
      <c r="F78" s="19">
        <v>66</v>
      </c>
      <c r="G78" s="120">
        <v>20.45</v>
      </c>
      <c r="H78" s="61"/>
      <c r="I78" s="120">
        <v>22</v>
      </c>
      <c r="J78" s="120">
        <v>17.329999999999998</v>
      </c>
      <c r="K78" s="135">
        <f t="shared" si="22"/>
        <v>5</v>
      </c>
      <c r="L78" s="135">
        <v>4.99</v>
      </c>
      <c r="M78" s="135">
        <f>(Q78/4)+K78</f>
        <v>10</v>
      </c>
      <c r="N78" s="135">
        <v>10.23</v>
      </c>
      <c r="O78" s="135">
        <f>(Q78/4)+M78</f>
        <v>15</v>
      </c>
      <c r="P78" s="135">
        <f>10.23+0.1</f>
        <v>10.33</v>
      </c>
      <c r="Q78" s="120">
        <v>20</v>
      </c>
      <c r="R78" s="120">
        <f>20.44+0.01</f>
        <v>20.450000000000003</v>
      </c>
      <c r="S78" s="37">
        <f t="shared" si="4"/>
        <v>1.154068090017311</v>
      </c>
      <c r="T78" s="37">
        <f t="shared" ref="T78:T141" si="23">IF(G78=0,"0",J78/G78)</f>
        <v>0.84743276283618574</v>
      </c>
      <c r="U78" s="131"/>
    </row>
    <row r="79" spans="1:21" ht="27" customHeight="1">
      <c r="A79" s="271"/>
      <c r="B79" s="271"/>
      <c r="C79" s="19" t="s">
        <v>224</v>
      </c>
      <c r="D79" s="273" t="s">
        <v>225</v>
      </c>
      <c r="E79" s="273"/>
      <c r="F79" s="19">
        <v>67</v>
      </c>
      <c r="G79" s="120">
        <v>4.4000000000000004</v>
      </c>
      <c r="H79" s="61"/>
      <c r="I79" s="120">
        <v>4.4000000000000004</v>
      </c>
      <c r="J79" s="120">
        <v>1.61</v>
      </c>
      <c r="K79" s="135">
        <f t="shared" si="22"/>
        <v>0.5</v>
      </c>
      <c r="L79" s="135">
        <f>0.27+0.01</f>
        <v>0.28000000000000003</v>
      </c>
      <c r="M79" s="135">
        <f>(Q79/4)+K79</f>
        <v>1</v>
      </c>
      <c r="N79" s="135">
        <v>3.55</v>
      </c>
      <c r="O79" s="135">
        <f>(Q79/4)+M79</f>
        <v>1.5</v>
      </c>
      <c r="P79" s="135">
        <f>3.55+0.03</f>
        <v>3.5799999999999996</v>
      </c>
      <c r="Q79" s="120">
        <v>2</v>
      </c>
      <c r="R79" s="120">
        <f>0.05+4.35</f>
        <v>4.3999999999999995</v>
      </c>
      <c r="S79" s="37">
        <f t="shared" ref="S79:S142" si="24">IF(Q79=0,"0",Q79/J79)</f>
        <v>1.2422360248447204</v>
      </c>
      <c r="T79" s="37">
        <f t="shared" si="23"/>
        <v>0.36590909090909091</v>
      </c>
      <c r="U79" s="131"/>
    </row>
    <row r="80" spans="1:21" ht="24" customHeight="1">
      <c r="A80" s="271"/>
      <c r="B80" s="271"/>
      <c r="C80" s="19" t="s">
        <v>226</v>
      </c>
      <c r="D80" s="273" t="s">
        <v>227</v>
      </c>
      <c r="E80" s="273"/>
      <c r="F80" s="19">
        <v>68</v>
      </c>
      <c r="G80" s="120">
        <f t="shared" ref="G80:R80" si="25">G81+G82+G83+G84+G86+G87+G88</f>
        <v>10.130000000000001</v>
      </c>
      <c r="H80" s="61"/>
      <c r="I80" s="120">
        <f t="shared" si="25"/>
        <v>17.88</v>
      </c>
      <c r="J80" s="120">
        <f t="shared" si="25"/>
        <v>6.8900000000000006</v>
      </c>
      <c r="K80" s="120">
        <f t="shared" si="25"/>
        <v>3.875</v>
      </c>
      <c r="L80" s="120">
        <f t="shared" si="25"/>
        <v>4.82</v>
      </c>
      <c r="M80" s="120">
        <f t="shared" si="25"/>
        <v>7.75</v>
      </c>
      <c r="N80" s="120">
        <f t="shared" si="25"/>
        <v>5.7200000000000006</v>
      </c>
      <c r="O80" s="120">
        <f t="shared" si="25"/>
        <v>11.625</v>
      </c>
      <c r="P80" s="120">
        <f t="shared" si="25"/>
        <v>6.620000000000001</v>
      </c>
      <c r="Q80" s="120">
        <f t="shared" si="25"/>
        <v>15.5</v>
      </c>
      <c r="R80" s="120">
        <f t="shared" si="25"/>
        <v>10.130000000000001</v>
      </c>
      <c r="S80" s="37">
        <f t="shared" si="24"/>
        <v>2.2496371552975325</v>
      </c>
      <c r="T80" s="37">
        <f t="shared" si="23"/>
        <v>0.68015794669299112</v>
      </c>
      <c r="U80" s="131"/>
    </row>
    <row r="81" spans="1:23" ht="18" customHeight="1">
      <c r="A81" s="271"/>
      <c r="B81" s="271"/>
      <c r="C81" s="271"/>
      <c r="D81" s="19" t="s">
        <v>228</v>
      </c>
      <c r="E81" s="24" t="s">
        <v>229</v>
      </c>
      <c r="F81" s="19">
        <v>69</v>
      </c>
      <c r="G81" s="124">
        <v>3.6</v>
      </c>
      <c r="H81" s="125"/>
      <c r="I81" s="126">
        <v>4</v>
      </c>
      <c r="J81" s="127">
        <v>3.6</v>
      </c>
      <c r="K81" s="128">
        <f t="shared" si="22"/>
        <v>1.25</v>
      </c>
      <c r="L81" s="30">
        <v>0.9</v>
      </c>
      <c r="M81" s="128">
        <f>(Q81/4)+K81</f>
        <v>2.5</v>
      </c>
      <c r="N81" s="30">
        <v>1.8</v>
      </c>
      <c r="O81" s="128">
        <f>(Q81/4)+M81</f>
        <v>3.75</v>
      </c>
      <c r="P81" s="30">
        <v>2.7</v>
      </c>
      <c r="Q81" s="129">
        <v>5</v>
      </c>
      <c r="R81" s="124">
        <v>3.6</v>
      </c>
      <c r="S81" s="130">
        <f t="shared" si="24"/>
        <v>1.3888888888888888</v>
      </c>
      <c r="T81" s="142">
        <f t="shared" si="23"/>
        <v>1</v>
      </c>
      <c r="U81" s="131"/>
    </row>
    <row r="82" spans="1:23">
      <c r="A82" s="271"/>
      <c r="B82" s="271"/>
      <c r="C82" s="271"/>
      <c r="D82" s="19" t="s">
        <v>230</v>
      </c>
      <c r="E82" s="24" t="s">
        <v>231</v>
      </c>
      <c r="F82" s="19">
        <v>70</v>
      </c>
      <c r="G82" s="124">
        <v>3.54</v>
      </c>
      <c r="H82" s="125"/>
      <c r="I82" s="126">
        <v>5</v>
      </c>
      <c r="J82" s="127">
        <v>3.06</v>
      </c>
      <c r="K82" s="128">
        <f t="shared" si="22"/>
        <v>1</v>
      </c>
      <c r="L82" s="30">
        <f>0.88+2.8</f>
        <v>3.6799999999999997</v>
      </c>
      <c r="M82" s="128">
        <f>(Q82/4)+K82</f>
        <v>2</v>
      </c>
      <c r="N82" s="30">
        <v>3.18</v>
      </c>
      <c r="O82" s="128">
        <f>(Q82/4)+M82</f>
        <v>3</v>
      </c>
      <c r="P82" s="30">
        <v>3.18</v>
      </c>
      <c r="Q82" s="129">
        <v>4</v>
      </c>
      <c r="R82" s="124">
        <v>3.54</v>
      </c>
      <c r="S82" s="130">
        <f t="shared" si="24"/>
        <v>1.3071895424836601</v>
      </c>
      <c r="T82" s="142">
        <f t="shared" si="23"/>
        <v>0.86440677966101698</v>
      </c>
      <c r="U82" s="131"/>
    </row>
    <row r="83" spans="1:23" ht="24" customHeight="1">
      <c r="A83" s="271"/>
      <c r="B83" s="271"/>
      <c r="C83" s="271"/>
      <c r="D83" s="19" t="s">
        <v>232</v>
      </c>
      <c r="E83" s="24" t="s">
        <v>233</v>
      </c>
      <c r="F83" s="19">
        <v>71</v>
      </c>
      <c r="G83" s="124">
        <v>0.5</v>
      </c>
      <c r="H83" s="125"/>
      <c r="I83" s="126">
        <v>3</v>
      </c>
      <c r="J83" s="127">
        <v>0</v>
      </c>
      <c r="K83" s="128">
        <f t="shared" si="22"/>
        <v>0.75</v>
      </c>
      <c r="L83" s="30"/>
      <c r="M83" s="128">
        <f>(Q83/4)+K83</f>
        <v>1.5</v>
      </c>
      <c r="N83" s="30">
        <v>0.5</v>
      </c>
      <c r="O83" s="128">
        <f>(Q83/4)+M83</f>
        <v>2.25</v>
      </c>
      <c r="P83" s="30">
        <v>0.5</v>
      </c>
      <c r="Q83" s="129">
        <v>3</v>
      </c>
      <c r="R83" s="124">
        <v>0.5</v>
      </c>
      <c r="S83" s="130" t="e">
        <f t="shared" si="24"/>
        <v>#DIV/0!</v>
      </c>
      <c r="T83" s="142">
        <f t="shared" si="23"/>
        <v>0</v>
      </c>
      <c r="U83" s="131"/>
    </row>
    <row r="84" spans="1:23" ht="24.75" customHeight="1">
      <c r="A84" s="271"/>
      <c r="B84" s="271"/>
      <c r="C84" s="271"/>
      <c r="D84" s="19" t="s">
        <v>234</v>
      </c>
      <c r="E84" s="24" t="s">
        <v>235</v>
      </c>
      <c r="F84" s="19">
        <v>72</v>
      </c>
      <c r="G84" s="124">
        <v>0</v>
      </c>
      <c r="H84" s="125"/>
      <c r="I84" s="126">
        <v>3</v>
      </c>
      <c r="J84" s="127">
        <v>0</v>
      </c>
      <c r="K84" s="128">
        <f t="shared" si="22"/>
        <v>0.625</v>
      </c>
      <c r="L84" s="30">
        <v>0</v>
      </c>
      <c r="M84" s="128">
        <f>(Q84/4)+K84</f>
        <v>1.25</v>
      </c>
      <c r="N84" s="30">
        <v>0</v>
      </c>
      <c r="O84" s="128">
        <f>(Q84/4)+M84</f>
        <v>1.875</v>
      </c>
      <c r="P84" s="30">
        <v>0</v>
      </c>
      <c r="Q84" s="129">
        <v>2.5</v>
      </c>
      <c r="R84" s="124"/>
      <c r="S84" s="130" t="e">
        <f t="shared" si="24"/>
        <v>#DIV/0!</v>
      </c>
      <c r="T84" s="142" t="str">
        <f t="shared" si="23"/>
        <v>0</v>
      </c>
      <c r="U84" s="131"/>
    </row>
    <row r="85" spans="1:23" ht="24" customHeight="1">
      <c r="A85" s="271"/>
      <c r="B85" s="271"/>
      <c r="C85" s="271"/>
      <c r="D85" s="19"/>
      <c r="E85" s="24" t="s">
        <v>236</v>
      </c>
      <c r="F85" s="19">
        <v>73</v>
      </c>
      <c r="G85" s="124">
        <v>0</v>
      </c>
      <c r="H85" s="125"/>
      <c r="I85" s="126">
        <v>0</v>
      </c>
      <c r="J85" s="127">
        <v>0</v>
      </c>
      <c r="K85" s="128">
        <v>0</v>
      </c>
      <c r="L85" s="30"/>
      <c r="M85" s="128">
        <v>0</v>
      </c>
      <c r="N85" s="30"/>
      <c r="O85" s="128">
        <v>0</v>
      </c>
      <c r="P85" s="30"/>
      <c r="Q85" s="129">
        <v>0</v>
      </c>
      <c r="R85" s="124"/>
      <c r="S85" s="130" t="str">
        <f t="shared" si="24"/>
        <v>0</v>
      </c>
      <c r="T85" s="142" t="str">
        <f t="shared" si="23"/>
        <v>0</v>
      </c>
      <c r="U85" s="131"/>
    </row>
    <row r="86" spans="1:23" ht="22.5" customHeight="1">
      <c r="A86" s="271"/>
      <c r="B86" s="271"/>
      <c r="C86" s="271"/>
      <c r="D86" s="19" t="s">
        <v>237</v>
      </c>
      <c r="E86" s="24" t="s">
        <v>238</v>
      </c>
      <c r="F86" s="19">
        <v>74</v>
      </c>
      <c r="G86" s="124">
        <v>0</v>
      </c>
      <c r="H86" s="125"/>
      <c r="I86" s="126">
        <v>0</v>
      </c>
      <c r="J86" s="127">
        <v>0</v>
      </c>
      <c r="K86" s="128">
        <v>0</v>
      </c>
      <c r="L86" s="30"/>
      <c r="M86" s="128">
        <v>0</v>
      </c>
      <c r="N86" s="30"/>
      <c r="O86" s="128">
        <v>0</v>
      </c>
      <c r="P86" s="30"/>
      <c r="Q86" s="129">
        <v>0</v>
      </c>
      <c r="R86" s="124"/>
      <c r="S86" s="130" t="str">
        <f t="shared" si="24"/>
        <v>0</v>
      </c>
      <c r="T86" s="142" t="str">
        <f t="shared" si="23"/>
        <v>0</v>
      </c>
      <c r="U86" s="131"/>
    </row>
    <row r="87" spans="1:23" ht="30">
      <c r="A87" s="271"/>
      <c r="B87" s="271"/>
      <c r="C87" s="271"/>
      <c r="D87" s="19" t="s">
        <v>239</v>
      </c>
      <c r="E87" s="24" t="s">
        <v>240</v>
      </c>
      <c r="F87" s="19">
        <v>75</v>
      </c>
      <c r="G87" s="124">
        <v>2.25</v>
      </c>
      <c r="H87" s="125"/>
      <c r="I87" s="126">
        <v>0</v>
      </c>
      <c r="J87" s="127">
        <v>0</v>
      </c>
      <c r="K87" s="128">
        <v>0</v>
      </c>
      <c r="L87" s="30"/>
      <c r="M87" s="128">
        <v>0</v>
      </c>
      <c r="N87" s="30"/>
      <c r="O87" s="128">
        <v>0</v>
      </c>
      <c r="P87" s="30"/>
      <c r="Q87" s="129">
        <v>0</v>
      </c>
      <c r="R87" s="124">
        <v>2.25</v>
      </c>
      <c r="S87" s="130" t="str">
        <f t="shared" si="24"/>
        <v>0</v>
      </c>
      <c r="T87" s="142">
        <f t="shared" si="23"/>
        <v>0</v>
      </c>
      <c r="U87" s="131"/>
    </row>
    <row r="88" spans="1:23" ht="25.5" customHeight="1">
      <c r="A88" s="271"/>
      <c r="B88" s="271"/>
      <c r="C88" s="271"/>
      <c r="D88" s="19" t="s">
        <v>241</v>
      </c>
      <c r="E88" s="24" t="s">
        <v>242</v>
      </c>
      <c r="F88" s="19">
        <v>76</v>
      </c>
      <c r="G88" s="124">
        <v>0.24</v>
      </c>
      <c r="H88" s="125"/>
      <c r="I88" s="126">
        <v>2.88</v>
      </c>
      <c r="J88" s="127">
        <v>0.23</v>
      </c>
      <c r="K88" s="128">
        <f>Q88/4</f>
        <v>0.25</v>
      </c>
      <c r="L88" s="30">
        <v>0.24</v>
      </c>
      <c r="M88" s="128">
        <f>(Q88/4)+K88</f>
        <v>0.5</v>
      </c>
      <c r="N88" s="30">
        <v>0.24</v>
      </c>
      <c r="O88" s="128">
        <f>(Q88/4)+M88</f>
        <v>0.75</v>
      </c>
      <c r="P88" s="30">
        <v>0.24</v>
      </c>
      <c r="Q88" s="129">
        <v>1</v>
      </c>
      <c r="R88" s="124">
        <v>0.24</v>
      </c>
      <c r="S88" s="130">
        <f t="shared" si="24"/>
        <v>4.3478260869565215</v>
      </c>
      <c r="T88" s="142">
        <f t="shared" si="23"/>
        <v>0.95833333333333337</v>
      </c>
      <c r="U88" s="131"/>
    </row>
    <row r="89" spans="1:23" ht="23.25" customHeight="1">
      <c r="A89" s="271"/>
      <c r="B89" s="271"/>
      <c r="C89" s="19" t="s">
        <v>243</v>
      </c>
      <c r="D89" s="273" t="s">
        <v>85</v>
      </c>
      <c r="E89" s="273"/>
      <c r="F89" s="19">
        <v>77</v>
      </c>
      <c r="G89" s="124">
        <f>113.19+2.96</f>
        <v>116.14999999999999</v>
      </c>
      <c r="H89" s="125"/>
      <c r="I89" s="126">
        <v>305</v>
      </c>
      <c r="J89" s="127">
        <v>161.52000000000001</v>
      </c>
      <c r="K89" s="128">
        <f>Q89/4</f>
        <v>56.685000000000002</v>
      </c>
      <c r="L89" s="30">
        <f>18.4+0.14</f>
        <v>18.54</v>
      </c>
      <c r="M89" s="128">
        <f>(Q89/4)+K89</f>
        <v>113.37</v>
      </c>
      <c r="N89" s="30">
        <f>21.27+12.24+3.75+5.01+0.42+1.77</f>
        <v>44.46</v>
      </c>
      <c r="O89" s="128">
        <f>(Q89/4)+M89</f>
        <v>170.05500000000001</v>
      </c>
      <c r="P89" s="30">
        <f>78.76+0.5</f>
        <v>79.260000000000005</v>
      </c>
      <c r="Q89" s="129">
        <f>166+23+1.5+2.5+12.5+15+6.24</f>
        <v>226.74</v>
      </c>
      <c r="R89" s="124">
        <f>113.19+2.96</f>
        <v>116.14999999999999</v>
      </c>
      <c r="S89" s="130">
        <f t="shared" si="24"/>
        <v>1.4037890044576522</v>
      </c>
      <c r="T89" s="142">
        <f t="shared" si="23"/>
        <v>1.3906155832974603</v>
      </c>
      <c r="U89" s="131"/>
      <c r="V89" s="132"/>
    </row>
    <row r="90" spans="1:23" s="122" customFormat="1" ht="36.75" customHeight="1">
      <c r="A90" s="271"/>
      <c r="B90" s="271"/>
      <c r="C90" s="329" t="s">
        <v>244</v>
      </c>
      <c r="D90" s="329"/>
      <c r="E90" s="329"/>
      <c r="F90" s="139">
        <v>78</v>
      </c>
      <c r="G90" s="120">
        <f t="shared" ref="G90:R90" si="26">G91+G92+G93+G94+G95+G96</f>
        <v>55.759999999999991</v>
      </c>
      <c r="H90" s="26"/>
      <c r="I90" s="120">
        <f t="shared" si="26"/>
        <v>84</v>
      </c>
      <c r="J90" s="120">
        <f t="shared" si="26"/>
        <v>46.93</v>
      </c>
      <c r="K90" s="120">
        <f t="shared" si="26"/>
        <v>16.25</v>
      </c>
      <c r="L90" s="120">
        <f t="shared" si="26"/>
        <v>13.46</v>
      </c>
      <c r="M90" s="120">
        <f t="shared" si="26"/>
        <v>32.5</v>
      </c>
      <c r="N90" s="149">
        <f t="shared" si="26"/>
        <v>30.580000000000002</v>
      </c>
      <c r="O90" s="120">
        <f t="shared" si="26"/>
        <v>48.75</v>
      </c>
      <c r="P90" s="149">
        <f>P91+P92+P93+P94+P95+P96</f>
        <v>48.2</v>
      </c>
      <c r="Q90" s="120">
        <f t="shared" si="26"/>
        <v>65</v>
      </c>
      <c r="R90" s="120">
        <f t="shared" si="26"/>
        <v>55.759999999999991</v>
      </c>
      <c r="S90" s="37">
        <f t="shared" si="24"/>
        <v>1.3850415512465375</v>
      </c>
      <c r="T90" s="37">
        <f t="shared" si="23"/>
        <v>0.84164275466284089</v>
      </c>
      <c r="U90" s="123"/>
      <c r="W90" s="143"/>
    </row>
    <row r="91" spans="1:23" ht="15.75" customHeight="1">
      <c r="A91" s="271"/>
      <c r="B91" s="271"/>
      <c r="C91" s="19" t="s">
        <v>22</v>
      </c>
      <c r="D91" s="273" t="s">
        <v>245</v>
      </c>
      <c r="E91" s="273"/>
      <c r="F91" s="19">
        <v>79</v>
      </c>
      <c r="G91" s="124">
        <v>10.039999999999999</v>
      </c>
      <c r="H91" s="125"/>
      <c r="I91" s="126">
        <v>14</v>
      </c>
      <c r="J91" s="127">
        <v>8.23</v>
      </c>
      <c r="K91" s="128">
        <f>Q91/4</f>
        <v>3.5</v>
      </c>
      <c r="L91" s="30">
        <v>1.74</v>
      </c>
      <c r="M91" s="128">
        <f>(Q91/4)+K91</f>
        <v>7</v>
      </c>
      <c r="N91" s="30">
        <v>5.37</v>
      </c>
      <c r="O91" s="128">
        <f>(Q91/4)+M91</f>
        <v>10.5</v>
      </c>
      <c r="P91" s="30">
        <v>8.11</v>
      </c>
      <c r="Q91" s="129">
        <v>14</v>
      </c>
      <c r="R91" s="124">
        <v>10.039999999999999</v>
      </c>
      <c r="S91" s="130">
        <f t="shared" si="24"/>
        <v>1.7010935601458079</v>
      </c>
      <c r="T91" s="142">
        <f t="shared" si="23"/>
        <v>0.81972111553784877</v>
      </c>
      <c r="U91" s="131"/>
    </row>
    <row r="92" spans="1:23" ht="15.75" customHeight="1">
      <c r="A92" s="271"/>
      <c r="B92" s="271"/>
      <c r="C92" s="19" t="s">
        <v>24</v>
      </c>
      <c r="D92" s="273" t="s">
        <v>246</v>
      </c>
      <c r="E92" s="273"/>
      <c r="F92" s="19">
        <v>80</v>
      </c>
      <c r="G92" s="124">
        <v>0</v>
      </c>
      <c r="H92" s="125"/>
      <c r="I92" s="126">
        <v>0</v>
      </c>
      <c r="J92" s="127">
        <v>0</v>
      </c>
      <c r="K92" s="128">
        <v>0</v>
      </c>
      <c r="L92" s="30"/>
      <c r="M92" s="128">
        <v>0</v>
      </c>
      <c r="N92" s="30"/>
      <c r="O92" s="128">
        <v>0</v>
      </c>
      <c r="P92" s="30"/>
      <c r="Q92" s="129">
        <v>0</v>
      </c>
      <c r="R92" s="124"/>
      <c r="S92" s="130" t="str">
        <f t="shared" si="24"/>
        <v>0</v>
      </c>
      <c r="T92" s="142" t="str">
        <f t="shared" si="23"/>
        <v>0</v>
      </c>
      <c r="U92" s="131"/>
    </row>
    <row r="93" spans="1:23" ht="15.75" customHeight="1">
      <c r="A93" s="271"/>
      <c r="B93" s="271"/>
      <c r="C93" s="19" t="s">
        <v>72</v>
      </c>
      <c r="D93" s="273" t="s">
        <v>247</v>
      </c>
      <c r="E93" s="273"/>
      <c r="F93" s="19">
        <v>81</v>
      </c>
      <c r="G93" s="124">
        <v>0</v>
      </c>
      <c r="H93" s="125"/>
      <c r="I93" s="126">
        <v>0</v>
      </c>
      <c r="J93" s="127">
        <v>0</v>
      </c>
      <c r="K93" s="128">
        <v>0</v>
      </c>
      <c r="L93" s="30"/>
      <c r="M93" s="128">
        <v>0</v>
      </c>
      <c r="N93" s="30"/>
      <c r="O93" s="128">
        <v>0</v>
      </c>
      <c r="P93" s="30"/>
      <c r="Q93" s="129">
        <v>0</v>
      </c>
      <c r="R93" s="124"/>
      <c r="S93" s="130" t="str">
        <f t="shared" si="24"/>
        <v>0</v>
      </c>
      <c r="T93" s="142" t="str">
        <f t="shared" si="23"/>
        <v>0</v>
      </c>
      <c r="U93" s="131"/>
    </row>
    <row r="94" spans="1:23" ht="15.75" customHeight="1">
      <c r="A94" s="271"/>
      <c r="B94" s="271"/>
      <c r="C94" s="19" t="s">
        <v>82</v>
      </c>
      <c r="D94" s="273" t="s">
        <v>248</v>
      </c>
      <c r="E94" s="273"/>
      <c r="F94" s="19">
        <v>82</v>
      </c>
      <c r="G94" s="124">
        <v>0</v>
      </c>
      <c r="H94" s="125"/>
      <c r="I94" s="126">
        <v>0</v>
      </c>
      <c r="J94" s="127">
        <v>0</v>
      </c>
      <c r="K94" s="128">
        <v>0</v>
      </c>
      <c r="L94" s="30"/>
      <c r="M94" s="128">
        <v>0</v>
      </c>
      <c r="N94" s="30"/>
      <c r="O94" s="128">
        <v>0</v>
      </c>
      <c r="P94" s="30"/>
      <c r="Q94" s="129">
        <v>0</v>
      </c>
      <c r="R94" s="124"/>
      <c r="S94" s="130" t="str">
        <f t="shared" si="24"/>
        <v>0</v>
      </c>
      <c r="T94" s="142" t="str">
        <f t="shared" si="23"/>
        <v>0</v>
      </c>
      <c r="U94" s="131"/>
    </row>
    <row r="95" spans="1:23" ht="15.75" customHeight="1">
      <c r="A95" s="271"/>
      <c r="B95" s="271"/>
      <c r="C95" s="19" t="s">
        <v>84</v>
      </c>
      <c r="D95" s="273" t="s">
        <v>249</v>
      </c>
      <c r="E95" s="273"/>
      <c r="F95" s="19">
        <v>83</v>
      </c>
      <c r="G95" s="124">
        <f>30.48+0.22</f>
        <v>30.7</v>
      </c>
      <c r="H95" s="125"/>
      <c r="I95" s="126">
        <v>45</v>
      </c>
      <c r="J95" s="127">
        <v>24.16</v>
      </c>
      <c r="K95" s="128">
        <f>Q95/4</f>
        <v>7.5</v>
      </c>
      <c r="L95" s="30">
        <f>4.55+0.02</f>
        <v>4.5699999999999994</v>
      </c>
      <c r="M95" s="128">
        <f>(Q95/4)+K95</f>
        <v>15</v>
      </c>
      <c r="N95" s="30">
        <v>17.77</v>
      </c>
      <c r="O95" s="128">
        <f>(Q95/4)+M95</f>
        <v>22.5</v>
      </c>
      <c r="P95" s="30">
        <v>25.57</v>
      </c>
      <c r="Q95" s="129">
        <v>30</v>
      </c>
      <c r="R95" s="124">
        <f>30.48+0.22</f>
        <v>30.7</v>
      </c>
      <c r="S95" s="130">
        <f t="shared" si="24"/>
        <v>1.2417218543046358</v>
      </c>
      <c r="T95" s="142">
        <f t="shared" si="23"/>
        <v>0.78697068403908799</v>
      </c>
      <c r="U95" s="131"/>
    </row>
    <row r="96" spans="1:23" ht="21.75" customHeight="1">
      <c r="A96" s="271"/>
      <c r="B96" s="271"/>
      <c r="C96" s="19" t="s">
        <v>155</v>
      </c>
      <c r="D96" s="273" t="s">
        <v>250</v>
      </c>
      <c r="E96" s="273"/>
      <c r="F96" s="19">
        <v>84</v>
      </c>
      <c r="G96" s="124">
        <f>14.99+0.03</f>
        <v>15.02</v>
      </c>
      <c r="H96" s="125"/>
      <c r="I96" s="126">
        <v>25</v>
      </c>
      <c r="J96" s="127">
        <v>14.54</v>
      </c>
      <c r="K96" s="128">
        <f>Q96/4</f>
        <v>5.25</v>
      </c>
      <c r="L96" s="30">
        <v>7.15</v>
      </c>
      <c r="M96" s="128">
        <f>(Q96/4)+K96</f>
        <v>10.5</v>
      </c>
      <c r="N96" s="30">
        <f>7.41+0.03</f>
        <v>7.44</v>
      </c>
      <c r="O96" s="128">
        <f>(Q96/4)+M96</f>
        <v>15.75</v>
      </c>
      <c r="P96" s="30">
        <f>14.49+0.03</f>
        <v>14.52</v>
      </c>
      <c r="Q96" s="129">
        <v>21</v>
      </c>
      <c r="R96" s="124">
        <f>14.99+0.03</f>
        <v>15.02</v>
      </c>
      <c r="S96" s="130">
        <f t="shared" si="24"/>
        <v>1.4442916093535076</v>
      </c>
      <c r="T96" s="142">
        <f t="shared" si="23"/>
        <v>0.96804260985352863</v>
      </c>
      <c r="U96" s="131"/>
    </row>
    <row r="97" spans="1:25" s="122" customFormat="1" ht="22.5" customHeight="1">
      <c r="A97" s="271"/>
      <c r="B97" s="271"/>
      <c r="C97" s="333" t="s">
        <v>251</v>
      </c>
      <c r="D97" s="333"/>
      <c r="E97" s="333"/>
      <c r="F97" s="139">
        <v>85</v>
      </c>
      <c r="G97" s="120">
        <f>G98+G111+G115+G124</f>
        <v>1292.0800000000002</v>
      </c>
      <c r="H97" s="120"/>
      <c r="I97" s="120">
        <f t="shared" ref="I97:Q97" si="27">I98+I111+I115+I124</f>
        <v>1505.06</v>
      </c>
      <c r="J97" s="120">
        <f t="shared" si="27"/>
        <v>1414.8099999999997</v>
      </c>
      <c r="K97" s="120">
        <f t="shared" si="27"/>
        <v>448.46750000000003</v>
      </c>
      <c r="L97" s="120">
        <f t="shared" si="27"/>
        <v>307.74</v>
      </c>
      <c r="M97" s="120">
        <f t="shared" si="27"/>
        <v>896.93500000000006</v>
      </c>
      <c r="N97" s="120">
        <f t="shared" si="27"/>
        <v>627.11</v>
      </c>
      <c r="O97" s="120">
        <f t="shared" si="27"/>
        <v>1345.4024999999999</v>
      </c>
      <c r="P97" s="120">
        <f t="shared" si="27"/>
        <v>970.33</v>
      </c>
      <c r="Q97" s="120">
        <f t="shared" si="27"/>
        <v>1799.1100000000001</v>
      </c>
      <c r="R97" s="120">
        <f>R99+R103+R111+R115+R124</f>
        <v>1292.0800000000002</v>
      </c>
      <c r="S97" s="37">
        <f t="shared" si="24"/>
        <v>1.2716265788339074</v>
      </c>
      <c r="T97" s="37">
        <f t="shared" si="23"/>
        <v>1.0949863785524112</v>
      </c>
      <c r="U97" s="123"/>
      <c r="V97" s="143"/>
      <c r="W97" s="143"/>
    </row>
    <row r="98" spans="1:25" s="134" customFormat="1" ht="21" customHeight="1">
      <c r="A98" s="271"/>
      <c r="B98" s="271"/>
      <c r="C98" s="150" t="s">
        <v>36</v>
      </c>
      <c r="D98" s="333" t="s">
        <v>252</v>
      </c>
      <c r="E98" s="333"/>
      <c r="F98" s="26">
        <v>86</v>
      </c>
      <c r="G98" s="27">
        <f t="shared" ref="G98:Q98" si="28">G99+G103</f>
        <v>1161.68</v>
      </c>
      <c r="H98" s="61"/>
      <c r="I98" s="27">
        <f t="shared" si="28"/>
        <v>1339.52</v>
      </c>
      <c r="J98" s="27">
        <f t="shared" si="28"/>
        <v>1248.6699999999998</v>
      </c>
      <c r="K98" s="39">
        <f t="shared" si="28"/>
        <v>406.08250000000004</v>
      </c>
      <c r="L98" s="39">
        <f t="shared" si="28"/>
        <v>269.73</v>
      </c>
      <c r="M98" s="39">
        <f t="shared" si="28"/>
        <v>812.16500000000008</v>
      </c>
      <c r="N98" s="144">
        <f>N99+N103</f>
        <v>564.53</v>
      </c>
      <c r="O98" s="39">
        <f t="shared" si="28"/>
        <v>1218.2474999999999</v>
      </c>
      <c r="P98" s="144">
        <f>P99+P103</f>
        <v>864.62</v>
      </c>
      <c r="Q98" s="120">
        <f t="shared" si="28"/>
        <v>1624.3300000000002</v>
      </c>
      <c r="R98" s="27">
        <f>R99+R103</f>
        <v>1161.68</v>
      </c>
      <c r="S98" s="37">
        <f t="shared" si="24"/>
        <v>1.3008481023809335</v>
      </c>
      <c r="T98" s="37">
        <f t="shared" si="23"/>
        <v>1.0748829281729906</v>
      </c>
      <c r="U98" s="133"/>
      <c r="W98" s="145"/>
    </row>
    <row r="99" spans="1:25" s="134" customFormat="1" ht="22.5" customHeight="1">
      <c r="A99" s="271"/>
      <c r="B99" s="271"/>
      <c r="C99" s="26" t="s">
        <v>38</v>
      </c>
      <c r="D99" s="288" t="s">
        <v>253</v>
      </c>
      <c r="E99" s="288"/>
      <c r="F99" s="26">
        <v>87</v>
      </c>
      <c r="G99" s="120">
        <f t="shared" ref="G99:Q99" si="29">G100+G101+G102</f>
        <v>1086.5900000000001</v>
      </c>
      <c r="H99" s="61"/>
      <c r="I99" s="120">
        <f t="shared" si="29"/>
        <v>1259.52</v>
      </c>
      <c r="J99" s="120">
        <f t="shared" si="29"/>
        <v>1175.31</v>
      </c>
      <c r="K99" s="135">
        <f t="shared" si="29"/>
        <v>379.39250000000004</v>
      </c>
      <c r="L99" s="135">
        <f t="shared" si="29"/>
        <v>250.71</v>
      </c>
      <c r="M99" s="135">
        <f t="shared" si="29"/>
        <v>758.78500000000008</v>
      </c>
      <c r="N99" s="144">
        <f>N100+N101+N102</f>
        <v>526.74</v>
      </c>
      <c r="O99" s="135">
        <f t="shared" si="29"/>
        <v>1138.1775</v>
      </c>
      <c r="P99" s="144">
        <f>P100+P101+P102</f>
        <v>808.44</v>
      </c>
      <c r="Q99" s="120">
        <f t="shared" si="29"/>
        <v>1517.5700000000002</v>
      </c>
      <c r="R99" s="120">
        <f>R100+R101+R102</f>
        <v>1086.5900000000001</v>
      </c>
      <c r="S99" s="37">
        <f t="shared" si="24"/>
        <v>1.2912082769652264</v>
      </c>
      <c r="T99" s="37">
        <f t="shared" si="23"/>
        <v>1.0816499323571906</v>
      </c>
      <c r="U99" s="133"/>
      <c r="W99" s="145"/>
    </row>
    <row r="100" spans="1:25" ht="25.5" customHeight="1">
      <c r="A100" s="271"/>
      <c r="B100" s="271"/>
      <c r="C100" s="19"/>
      <c r="D100" s="273" t="s">
        <v>254</v>
      </c>
      <c r="E100" s="273"/>
      <c r="F100" s="19">
        <v>88</v>
      </c>
      <c r="G100" s="124">
        <v>626.12</v>
      </c>
      <c r="H100" s="125"/>
      <c r="I100" s="126">
        <v>755.99</v>
      </c>
      <c r="J100" s="127">
        <v>738.52</v>
      </c>
      <c r="K100" s="128">
        <f>Q100/4</f>
        <v>225.53</v>
      </c>
      <c r="L100" s="30">
        <v>154.84</v>
      </c>
      <c r="M100" s="128">
        <f>(Q100/4)+K100</f>
        <v>451.06</v>
      </c>
      <c r="N100" s="30">
        <v>319.07</v>
      </c>
      <c r="O100" s="128">
        <f>(Q100/4)+M100</f>
        <v>676.59</v>
      </c>
      <c r="P100" s="30">
        <v>508.47</v>
      </c>
      <c r="Q100" s="129">
        <v>902.12</v>
      </c>
      <c r="R100" s="124">
        <v>626.12</v>
      </c>
      <c r="S100" s="130">
        <f t="shared" si="24"/>
        <v>1.2215241293397607</v>
      </c>
      <c r="T100" s="142">
        <f t="shared" si="23"/>
        <v>1.1795183032006644</v>
      </c>
      <c r="U100" s="133"/>
      <c r="W100" s="132"/>
      <c r="Y100" s="132"/>
    </row>
    <row r="101" spans="1:25" ht="25.5" customHeight="1">
      <c r="A101" s="271"/>
      <c r="B101" s="271"/>
      <c r="C101" s="271"/>
      <c r="D101" s="273" t="s">
        <v>255</v>
      </c>
      <c r="E101" s="273"/>
      <c r="F101" s="19">
        <v>89</v>
      </c>
      <c r="G101" s="124">
        <v>460.47</v>
      </c>
      <c r="H101" s="125"/>
      <c r="I101" s="126">
        <v>503.53</v>
      </c>
      <c r="J101" s="127">
        <v>436.79</v>
      </c>
      <c r="K101" s="128">
        <f>Q101/4</f>
        <v>153.86250000000001</v>
      </c>
      <c r="L101" s="30">
        <v>95.87</v>
      </c>
      <c r="M101" s="128">
        <f>(Q101/4)+K101</f>
        <v>307.72500000000002</v>
      </c>
      <c r="N101" s="30">
        <v>207.67</v>
      </c>
      <c r="O101" s="128">
        <f>(Q101/4)+M101</f>
        <v>461.58750000000003</v>
      </c>
      <c r="P101" s="30">
        <v>299.97000000000003</v>
      </c>
      <c r="Q101" s="129">
        <v>615.45000000000005</v>
      </c>
      <c r="R101" s="124">
        <v>460.47</v>
      </c>
      <c r="S101" s="130">
        <f t="shared" si="24"/>
        <v>1.4090295107488724</v>
      </c>
      <c r="T101" s="142">
        <f t="shared" si="23"/>
        <v>0.9485742827980107</v>
      </c>
      <c r="U101" s="133"/>
      <c r="W101" s="132"/>
      <c r="Y101" s="132"/>
    </row>
    <row r="102" spans="1:25" ht="23.25" customHeight="1">
      <c r="A102" s="271"/>
      <c r="B102" s="271"/>
      <c r="C102" s="271"/>
      <c r="D102" s="273" t="s">
        <v>256</v>
      </c>
      <c r="E102" s="273"/>
      <c r="F102" s="19">
        <v>90</v>
      </c>
      <c r="G102" s="124">
        <v>0</v>
      </c>
      <c r="H102" s="125"/>
      <c r="I102" s="126">
        <v>0</v>
      </c>
      <c r="J102" s="127">
        <v>0</v>
      </c>
      <c r="K102" s="128">
        <v>0</v>
      </c>
      <c r="L102" s="30"/>
      <c r="M102" s="128">
        <v>0</v>
      </c>
      <c r="N102" s="30"/>
      <c r="O102" s="128">
        <v>0</v>
      </c>
      <c r="P102" s="30"/>
      <c r="Q102" s="129">
        <v>0</v>
      </c>
      <c r="R102" s="124"/>
      <c r="S102" s="130" t="str">
        <f t="shared" si="24"/>
        <v>0</v>
      </c>
      <c r="T102" s="142" t="str">
        <f t="shared" si="23"/>
        <v>0</v>
      </c>
      <c r="U102" s="131"/>
      <c r="W102" s="132"/>
      <c r="Y102" s="132"/>
    </row>
    <row r="103" spans="1:25" s="134" customFormat="1" ht="19.5" customHeight="1">
      <c r="A103" s="271"/>
      <c r="B103" s="271"/>
      <c r="C103" s="26" t="s">
        <v>40</v>
      </c>
      <c r="D103" s="288" t="s">
        <v>257</v>
      </c>
      <c r="E103" s="288"/>
      <c r="F103" s="26">
        <v>91</v>
      </c>
      <c r="G103" s="120">
        <f t="shared" ref="G103:R103" si="30">G104+G107+G108+G109+G110</f>
        <v>75.09</v>
      </c>
      <c r="H103" s="61"/>
      <c r="I103" s="120">
        <f t="shared" si="30"/>
        <v>80</v>
      </c>
      <c r="J103" s="120">
        <f t="shared" si="30"/>
        <v>73.36</v>
      </c>
      <c r="K103" s="135">
        <f t="shared" si="30"/>
        <v>26.689999999999998</v>
      </c>
      <c r="L103" s="135">
        <f t="shared" si="30"/>
        <v>19.02</v>
      </c>
      <c r="M103" s="135">
        <f t="shared" si="30"/>
        <v>53.379999999999995</v>
      </c>
      <c r="N103" s="144">
        <f t="shared" si="30"/>
        <v>37.79</v>
      </c>
      <c r="O103" s="135">
        <f t="shared" si="30"/>
        <v>80.069999999999993</v>
      </c>
      <c r="P103" s="144">
        <f>P104+P107+P108+P109+P110</f>
        <v>56.18</v>
      </c>
      <c r="Q103" s="120">
        <f t="shared" si="30"/>
        <v>106.75999999999999</v>
      </c>
      <c r="R103" s="120">
        <f t="shared" si="30"/>
        <v>75.09</v>
      </c>
      <c r="S103" s="37">
        <f t="shared" si="24"/>
        <v>1.4552889858233369</v>
      </c>
      <c r="T103" s="37">
        <f t="shared" si="23"/>
        <v>0.97696098015714472</v>
      </c>
      <c r="U103" s="133"/>
      <c r="W103" s="145"/>
    </row>
    <row r="104" spans="1:25" ht="37.5" customHeight="1">
      <c r="A104" s="271"/>
      <c r="B104" s="271"/>
      <c r="C104" s="271"/>
      <c r="D104" s="273" t="s">
        <v>258</v>
      </c>
      <c r="E104" s="273"/>
      <c r="F104" s="19">
        <v>92</v>
      </c>
      <c r="G104" s="124">
        <v>0</v>
      </c>
      <c r="H104" s="125"/>
      <c r="I104" s="126">
        <v>0</v>
      </c>
      <c r="J104" s="127">
        <v>0</v>
      </c>
      <c r="K104" s="128">
        <v>0</v>
      </c>
      <c r="L104" s="30"/>
      <c r="M104" s="128">
        <v>0</v>
      </c>
      <c r="N104" s="30"/>
      <c r="O104" s="128">
        <v>0</v>
      </c>
      <c r="P104" s="30"/>
      <c r="Q104" s="129">
        <v>0</v>
      </c>
      <c r="R104" s="124"/>
      <c r="S104" s="130" t="str">
        <f t="shared" si="24"/>
        <v>0</v>
      </c>
      <c r="T104" s="142" t="str">
        <f t="shared" si="23"/>
        <v>0</v>
      </c>
      <c r="U104" s="131"/>
    </row>
    <row r="105" spans="1:25">
      <c r="A105" s="271"/>
      <c r="B105" s="271"/>
      <c r="C105" s="271"/>
      <c r="D105" s="273"/>
      <c r="E105" s="24" t="s">
        <v>259</v>
      </c>
      <c r="F105" s="19">
        <v>93</v>
      </c>
      <c r="G105" s="124">
        <v>0</v>
      </c>
      <c r="H105" s="125"/>
      <c r="I105" s="126">
        <v>0</v>
      </c>
      <c r="J105" s="127">
        <v>0</v>
      </c>
      <c r="K105" s="128">
        <v>0</v>
      </c>
      <c r="L105" s="30"/>
      <c r="M105" s="128">
        <v>0</v>
      </c>
      <c r="N105" s="30"/>
      <c r="O105" s="128">
        <v>0</v>
      </c>
      <c r="P105" s="30"/>
      <c r="Q105" s="129">
        <v>0</v>
      </c>
      <c r="R105" s="124"/>
      <c r="S105" s="130" t="str">
        <f t="shared" si="24"/>
        <v>0</v>
      </c>
      <c r="T105" s="142" t="str">
        <f t="shared" si="23"/>
        <v>0</v>
      </c>
      <c r="U105" s="131"/>
    </row>
    <row r="106" spans="1:25" ht="32.25" customHeight="1">
      <c r="A106" s="271"/>
      <c r="B106" s="271"/>
      <c r="C106" s="271"/>
      <c r="D106" s="273"/>
      <c r="E106" s="24" t="s">
        <v>260</v>
      </c>
      <c r="F106" s="19">
        <v>94</v>
      </c>
      <c r="G106" s="124">
        <v>0</v>
      </c>
      <c r="H106" s="125"/>
      <c r="I106" s="126">
        <v>0</v>
      </c>
      <c r="J106" s="127">
        <v>0</v>
      </c>
      <c r="K106" s="128">
        <v>0</v>
      </c>
      <c r="L106" s="30"/>
      <c r="M106" s="128">
        <v>0</v>
      </c>
      <c r="N106" s="30"/>
      <c r="O106" s="128">
        <v>0</v>
      </c>
      <c r="P106" s="30"/>
      <c r="Q106" s="129">
        <v>0</v>
      </c>
      <c r="R106" s="124"/>
      <c r="S106" s="130" t="str">
        <f t="shared" si="24"/>
        <v>0</v>
      </c>
      <c r="T106" s="142" t="str">
        <f t="shared" si="23"/>
        <v>0</v>
      </c>
      <c r="U106" s="131"/>
    </row>
    <row r="107" spans="1:25" ht="19.5" customHeight="1">
      <c r="A107" s="271"/>
      <c r="B107" s="271"/>
      <c r="C107" s="271"/>
      <c r="D107" s="273" t="s">
        <v>261</v>
      </c>
      <c r="E107" s="273"/>
      <c r="F107" s="19">
        <v>95</v>
      </c>
      <c r="G107" s="124">
        <v>75.09</v>
      </c>
      <c r="H107" s="125"/>
      <c r="I107" s="126">
        <v>80</v>
      </c>
      <c r="J107" s="127">
        <v>73.36</v>
      </c>
      <c r="K107" s="128">
        <f>Q107/4</f>
        <v>26.689999999999998</v>
      </c>
      <c r="L107" s="30">
        <v>19.02</v>
      </c>
      <c r="M107" s="128">
        <f>(Q107/4)+K107</f>
        <v>53.379999999999995</v>
      </c>
      <c r="N107" s="30">
        <v>37.79</v>
      </c>
      <c r="O107" s="128">
        <f>(Q107/4)+M107</f>
        <v>80.069999999999993</v>
      </c>
      <c r="P107" s="30">
        <v>56.18</v>
      </c>
      <c r="Q107" s="129">
        <f>12.6+94.16</f>
        <v>106.75999999999999</v>
      </c>
      <c r="R107" s="124">
        <v>75.09</v>
      </c>
      <c r="S107" s="130">
        <f t="shared" si="24"/>
        <v>1.4552889858233369</v>
      </c>
      <c r="T107" s="142">
        <f t="shared" si="23"/>
        <v>0.97696098015714472</v>
      </c>
      <c r="U107" s="131"/>
    </row>
    <row r="108" spans="1:25" ht="21" customHeight="1">
      <c r="A108" s="271"/>
      <c r="B108" s="271"/>
      <c r="C108" s="271"/>
      <c r="D108" s="273" t="s">
        <v>262</v>
      </c>
      <c r="E108" s="273"/>
      <c r="F108" s="19">
        <v>96</v>
      </c>
      <c r="G108" s="124">
        <v>0</v>
      </c>
      <c r="H108" s="125"/>
      <c r="I108" s="126">
        <v>0</v>
      </c>
      <c r="J108" s="127">
        <v>0</v>
      </c>
      <c r="K108" s="128">
        <v>0</v>
      </c>
      <c r="L108" s="30"/>
      <c r="M108" s="128">
        <v>0</v>
      </c>
      <c r="N108" s="30"/>
      <c r="O108" s="128">
        <v>0</v>
      </c>
      <c r="P108" s="30"/>
      <c r="Q108" s="129">
        <v>0</v>
      </c>
      <c r="R108" s="124"/>
      <c r="S108" s="130" t="str">
        <f t="shared" si="24"/>
        <v>0</v>
      </c>
      <c r="T108" s="142" t="str">
        <f t="shared" si="23"/>
        <v>0</v>
      </c>
      <c r="U108" s="131"/>
    </row>
    <row r="109" spans="1:25" ht="23.25" customHeight="1">
      <c r="A109" s="271"/>
      <c r="B109" s="271"/>
      <c r="C109" s="271"/>
      <c r="D109" s="273" t="s">
        <v>263</v>
      </c>
      <c r="E109" s="273"/>
      <c r="F109" s="19">
        <v>97</v>
      </c>
      <c r="G109" s="124">
        <v>0</v>
      </c>
      <c r="H109" s="125"/>
      <c r="I109" s="126">
        <v>0</v>
      </c>
      <c r="J109" s="127">
        <v>0</v>
      </c>
      <c r="K109" s="128">
        <v>0</v>
      </c>
      <c r="L109" s="30"/>
      <c r="M109" s="128">
        <v>0</v>
      </c>
      <c r="N109" s="30"/>
      <c r="O109" s="128">
        <v>0</v>
      </c>
      <c r="P109" s="30"/>
      <c r="Q109" s="129">
        <v>0</v>
      </c>
      <c r="R109" s="124"/>
      <c r="S109" s="130" t="str">
        <f t="shared" si="24"/>
        <v>0</v>
      </c>
      <c r="T109" s="142" t="str">
        <f t="shared" si="23"/>
        <v>0</v>
      </c>
      <c r="U109" s="131"/>
    </row>
    <row r="110" spans="1:25" ht="18.75" customHeight="1">
      <c r="A110" s="271"/>
      <c r="B110" s="271"/>
      <c r="C110" s="271"/>
      <c r="D110" s="273" t="s">
        <v>264</v>
      </c>
      <c r="E110" s="273"/>
      <c r="F110" s="19">
        <v>98</v>
      </c>
      <c r="G110" s="124">
        <v>0</v>
      </c>
      <c r="H110" s="125"/>
      <c r="I110" s="126">
        <v>0</v>
      </c>
      <c r="J110" s="127">
        <v>0</v>
      </c>
      <c r="K110" s="128">
        <v>0</v>
      </c>
      <c r="L110" s="30"/>
      <c r="M110" s="128">
        <v>0</v>
      </c>
      <c r="N110" s="30"/>
      <c r="O110" s="128">
        <v>0</v>
      </c>
      <c r="P110" s="30"/>
      <c r="Q110" s="129">
        <v>0</v>
      </c>
      <c r="R110" s="124"/>
      <c r="S110" s="130" t="str">
        <f t="shared" si="24"/>
        <v>0</v>
      </c>
      <c r="T110" s="142" t="str">
        <f t="shared" si="23"/>
        <v>0</v>
      </c>
      <c r="U110" s="131"/>
    </row>
    <row r="111" spans="1:25" s="134" customFormat="1" ht="18.75" customHeight="1">
      <c r="A111" s="271"/>
      <c r="B111" s="271"/>
      <c r="C111" s="26" t="s">
        <v>42</v>
      </c>
      <c r="D111" s="288" t="s">
        <v>265</v>
      </c>
      <c r="E111" s="288"/>
      <c r="F111" s="26">
        <v>99</v>
      </c>
      <c r="G111" s="120">
        <f t="shared" ref="G111:R111" si="31">G112+G113+G114</f>
        <v>0</v>
      </c>
      <c r="H111" s="61"/>
      <c r="I111" s="120">
        <f t="shared" si="31"/>
        <v>0</v>
      </c>
      <c r="J111" s="120">
        <f t="shared" si="31"/>
        <v>0</v>
      </c>
      <c r="K111" s="120">
        <f t="shared" si="31"/>
        <v>0</v>
      </c>
      <c r="L111" s="120">
        <f t="shared" si="31"/>
        <v>0</v>
      </c>
      <c r="M111" s="120">
        <f t="shared" si="31"/>
        <v>0</v>
      </c>
      <c r="N111" s="120">
        <f t="shared" si="31"/>
        <v>0</v>
      </c>
      <c r="O111" s="120">
        <f t="shared" si="31"/>
        <v>0</v>
      </c>
      <c r="P111" s="120">
        <f>P112+P113+P114</f>
        <v>0</v>
      </c>
      <c r="Q111" s="120">
        <f t="shared" si="31"/>
        <v>0</v>
      </c>
      <c r="R111" s="120">
        <f t="shared" si="31"/>
        <v>0</v>
      </c>
      <c r="S111" s="37" t="str">
        <f t="shared" si="24"/>
        <v>0</v>
      </c>
      <c r="T111" s="37" t="str">
        <f t="shared" si="23"/>
        <v>0</v>
      </c>
      <c r="U111" s="133"/>
    </row>
    <row r="112" spans="1:25" ht="21.75" customHeight="1">
      <c r="A112" s="271"/>
      <c r="B112" s="271"/>
      <c r="C112" s="271"/>
      <c r="D112" s="273" t="s">
        <v>266</v>
      </c>
      <c r="E112" s="273"/>
      <c r="F112" s="19">
        <v>100</v>
      </c>
      <c r="G112" s="124">
        <v>0</v>
      </c>
      <c r="H112" s="125"/>
      <c r="I112" s="126">
        <v>0</v>
      </c>
      <c r="J112" s="127">
        <v>0</v>
      </c>
      <c r="K112" s="128">
        <v>0</v>
      </c>
      <c r="L112" s="30"/>
      <c r="M112" s="128">
        <v>0</v>
      </c>
      <c r="N112" s="30"/>
      <c r="O112" s="128">
        <v>0</v>
      </c>
      <c r="P112" s="30"/>
      <c r="Q112" s="129">
        <v>0</v>
      </c>
      <c r="R112" s="124"/>
      <c r="S112" s="130" t="str">
        <f t="shared" si="24"/>
        <v>0</v>
      </c>
      <c r="T112" s="142" t="str">
        <f t="shared" si="23"/>
        <v>0</v>
      </c>
      <c r="U112" s="131"/>
    </row>
    <row r="113" spans="1:23" ht="21.75" customHeight="1">
      <c r="A113" s="271"/>
      <c r="B113" s="271"/>
      <c r="C113" s="271"/>
      <c r="D113" s="273" t="s">
        <v>267</v>
      </c>
      <c r="E113" s="273"/>
      <c r="F113" s="19">
        <v>101</v>
      </c>
      <c r="G113" s="124">
        <v>0</v>
      </c>
      <c r="H113" s="125"/>
      <c r="I113" s="126">
        <v>0</v>
      </c>
      <c r="J113" s="127">
        <v>0</v>
      </c>
      <c r="K113" s="128">
        <v>0</v>
      </c>
      <c r="L113" s="30"/>
      <c r="M113" s="128">
        <v>0</v>
      </c>
      <c r="N113" s="30"/>
      <c r="O113" s="128">
        <v>0</v>
      </c>
      <c r="P113" s="30"/>
      <c r="Q113" s="129">
        <v>0</v>
      </c>
      <c r="R113" s="124"/>
      <c r="S113" s="130" t="str">
        <f t="shared" si="24"/>
        <v>0</v>
      </c>
      <c r="T113" s="142" t="str">
        <f t="shared" si="23"/>
        <v>0</v>
      </c>
      <c r="U113" s="131"/>
    </row>
    <row r="114" spans="1:23" ht="35.25" customHeight="1">
      <c r="A114" s="271"/>
      <c r="B114" s="271"/>
      <c r="C114" s="271"/>
      <c r="D114" s="273" t="s">
        <v>268</v>
      </c>
      <c r="E114" s="273"/>
      <c r="F114" s="19">
        <v>102</v>
      </c>
      <c r="G114" s="124">
        <v>0</v>
      </c>
      <c r="H114" s="125"/>
      <c r="I114" s="126">
        <v>0</v>
      </c>
      <c r="J114" s="127">
        <v>0</v>
      </c>
      <c r="K114" s="128">
        <v>0</v>
      </c>
      <c r="L114" s="30"/>
      <c r="M114" s="128">
        <v>0</v>
      </c>
      <c r="N114" s="30"/>
      <c r="O114" s="128">
        <v>0</v>
      </c>
      <c r="P114" s="30"/>
      <c r="Q114" s="129">
        <v>0</v>
      </c>
      <c r="R114" s="124"/>
      <c r="S114" s="130" t="str">
        <f t="shared" si="24"/>
        <v>0</v>
      </c>
      <c r="T114" s="142" t="str">
        <f t="shared" si="23"/>
        <v>0</v>
      </c>
      <c r="U114" s="131"/>
    </row>
    <row r="115" spans="1:23" s="134" customFormat="1" ht="35.25" customHeight="1">
      <c r="A115" s="271"/>
      <c r="B115" s="271"/>
      <c r="C115" s="26" t="s">
        <v>45</v>
      </c>
      <c r="D115" s="288" t="s">
        <v>269</v>
      </c>
      <c r="E115" s="288"/>
      <c r="F115" s="26">
        <v>103</v>
      </c>
      <c r="G115" s="120">
        <f>G116+G119</f>
        <v>103.41</v>
      </c>
      <c r="H115" s="61"/>
      <c r="I115" s="120">
        <f>I116+I119</f>
        <v>137.54</v>
      </c>
      <c r="J115" s="120">
        <f>J116+J119</f>
        <v>136.32999999999998</v>
      </c>
      <c r="K115" s="135">
        <f t="shared" ref="K115:P115" si="32">K116+K119+K122+K123</f>
        <v>34.384999999999998</v>
      </c>
      <c r="L115" s="135">
        <f t="shared" si="32"/>
        <v>31.65</v>
      </c>
      <c r="M115" s="135">
        <f t="shared" si="32"/>
        <v>68.77</v>
      </c>
      <c r="N115" s="144">
        <f t="shared" si="32"/>
        <v>49.58</v>
      </c>
      <c r="O115" s="135">
        <f t="shared" si="32"/>
        <v>103.15499999999999</v>
      </c>
      <c r="P115" s="144">
        <f t="shared" si="32"/>
        <v>85.47</v>
      </c>
      <c r="Q115" s="120">
        <f>Q116+Q119</f>
        <v>137.54</v>
      </c>
      <c r="R115" s="120">
        <f>R116+R119</f>
        <v>103.41</v>
      </c>
      <c r="S115" s="37">
        <f t="shared" si="24"/>
        <v>1.0088755226289152</v>
      </c>
      <c r="T115" s="37">
        <f t="shared" si="23"/>
        <v>1.3183444541146889</v>
      </c>
      <c r="U115" s="133"/>
      <c r="V115" s="145"/>
      <c r="W115" s="145"/>
    </row>
    <row r="116" spans="1:23" ht="15.75" customHeight="1">
      <c r="A116" s="271"/>
      <c r="B116" s="271"/>
      <c r="C116" s="271"/>
      <c r="D116" s="335" t="s">
        <v>270</v>
      </c>
      <c r="E116" s="335"/>
      <c r="F116" s="151">
        <v>104</v>
      </c>
      <c r="G116" s="152">
        <f>G117+G118</f>
        <v>71.89</v>
      </c>
      <c r="H116" s="153"/>
      <c r="I116" s="154">
        <f>I117+I118</f>
        <v>96.1</v>
      </c>
      <c r="J116" s="155">
        <f>J117+J118</f>
        <v>96.1</v>
      </c>
      <c r="K116" s="156">
        <f t="shared" ref="K116:R116" si="33">K117+K118</f>
        <v>24.024999999999999</v>
      </c>
      <c r="L116" s="152">
        <f t="shared" si="33"/>
        <v>22.02</v>
      </c>
      <c r="M116" s="156">
        <f t="shared" si="33"/>
        <v>48.05</v>
      </c>
      <c r="N116" s="152">
        <f t="shared" si="33"/>
        <v>34.479999999999997</v>
      </c>
      <c r="O116" s="156">
        <f t="shared" si="33"/>
        <v>72.074999999999989</v>
      </c>
      <c r="P116" s="156">
        <f t="shared" si="33"/>
        <v>59.42</v>
      </c>
      <c r="Q116" s="157">
        <f t="shared" si="33"/>
        <v>96.1</v>
      </c>
      <c r="R116" s="152">
        <f t="shared" si="33"/>
        <v>71.89</v>
      </c>
      <c r="S116" s="158">
        <f t="shared" si="24"/>
        <v>1</v>
      </c>
      <c r="T116" s="159">
        <f t="shared" si="23"/>
        <v>1.3367645013214633</v>
      </c>
      <c r="U116" s="131"/>
    </row>
    <row r="117" spans="1:23">
      <c r="A117" s="271"/>
      <c r="B117" s="271"/>
      <c r="C117" s="271"/>
      <c r="D117" s="24"/>
      <c r="E117" s="24" t="s">
        <v>271</v>
      </c>
      <c r="F117" s="19">
        <v>105</v>
      </c>
      <c r="G117" s="124">
        <v>71.89</v>
      </c>
      <c r="H117" s="125"/>
      <c r="I117" s="126">
        <v>96.1</v>
      </c>
      <c r="J117" s="127">
        <v>96.1</v>
      </c>
      <c r="K117" s="128">
        <f>Q117/4</f>
        <v>24.024999999999999</v>
      </c>
      <c r="L117" s="30">
        <v>22.02</v>
      </c>
      <c r="M117" s="128">
        <f>(Q117/4)+K117</f>
        <v>48.05</v>
      </c>
      <c r="N117" s="30">
        <v>34.479999999999997</v>
      </c>
      <c r="O117" s="128">
        <f>(Q117/4)+M117</f>
        <v>72.074999999999989</v>
      </c>
      <c r="P117" s="30">
        <v>59.42</v>
      </c>
      <c r="Q117" s="129">
        <v>96.1</v>
      </c>
      <c r="R117" s="124">
        <v>71.89</v>
      </c>
      <c r="S117" s="130">
        <f t="shared" si="24"/>
        <v>1</v>
      </c>
      <c r="T117" s="142">
        <f t="shared" si="23"/>
        <v>1.3367645013214633</v>
      </c>
      <c r="U117" s="131"/>
    </row>
    <row r="118" spans="1:23">
      <c r="A118" s="271"/>
      <c r="B118" s="271"/>
      <c r="C118" s="271"/>
      <c r="D118" s="24"/>
      <c r="E118" s="24" t="s">
        <v>272</v>
      </c>
      <c r="F118" s="19">
        <v>106</v>
      </c>
      <c r="G118" s="124">
        <v>0</v>
      </c>
      <c r="H118" s="125"/>
      <c r="I118" s="126">
        <v>0</v>
      </c>
      <c r="J118" s="127">
        <v>0</v>
      </c>
      <c r="K118" s="128">
        <v>0</v>
      </c>
      <c r="L118" s="30"/>
      <c r="M118" s="128">
        <v>0</v>
      </c>
      <c r="N118" s="30"/>
      <c r="O118" s="128">
        <f>(Q118/4)+M118</f>
        <v>0</v>
      </c>
      <c r="P118" s="30"/>
      <c r="Q118" s="129">
        <v>0</v>
      </c>
      <c r="R118" s="124"/>
      <c r="S118" s="130" t="str">
        <f t="shared" si="24"/>
        <v>0</v>
      </c>
      <c r="T118" s="142" t="str">
        <f t="shared" si="23"/>
        <v>0</v>
      </c>
      <c r="U118" s="131"/>
    </row>
    <row r="119" spans="1:23" ht="18.75" customHeight="1">
      <c r="A119" s="271"/>
      <c r="B119" s="271"/>
      <c r="C119" s="271"/>
      <c r="D119" s="335" t="s">
        <v>273</v>
      </c>
      <c r="E119" s="335"/>
      <c r="F119" s="151">
        <v>107</v>
      </c>
      <c r="G119" s="152">
        <f>G120+G121</f>
        <v>31.52</v>
      </c>
      <c r="H119" s="153"/>
      <c r="I119" s="154">
        <f>I120+I121</f>
        <v>41.44</v>
      </c>
      <c r="J119" s="155">
        <f t="shared" ref="J119:R119" si="34">J120+J121</f>
        <v>40.229999999999997</v>
      </c>
      <c r="K119" s="156">
        <f t="shared" si="34"/>
        <v>10.36</v>
      </c>
      <c r="L119" s="152">
        <f t="shared" si="34"/>
        <v>9.6300000000000008</v>
      </c>
      <c r="M119" s="156">
        <f t="shared" si="34"/>
        <v>20.72</v>
      </c>
      <c r="N119" s="152">
        <f t="shared" si="34"/>
        <v>15.1</v>
      </c>
      <c r="O119" s="156">
        <f t="shared" si="34"/>
        <v>31.08</v>
      </c>
      <c r="P119" s="152">
        <f t="shared" si="34"/>
        <v>26.05</v>
      </c>
      <c r="Q119" s="157">
        <f t="shared" si="34"/>
        <v>41.44</v>
      </c>
      <c r="R119" s="152">
        <f t="shared" si="34"/>
        <v>31.52</v>
      </c>
      <c r="S119" s="158">
        <f t="shared" si="24"/>
        <v>1.0300770569226945</v>
      </c>
      <c r="T119" s="159">
        <f t="shared" si="23"/>
        <v>1.2763324873096447</v>
      </c>
      <c r="U119" s="131"/>
    </row>
    <row r="120" spans="1:23" ht="17.25" customHeight="1">
      <c r="A120" s="271"/>
      <c r="B120" s="271"/>
      <c r="C120" s="271"/>
      <c r="D120" s="24"/>
      <c r="E120" s="24" t="s">
        <v>271</v>
      </c>
      <c r="F120" s="19">
        <v>108</v>
      </c>
      <c r="G120" s="124">
        <v>31.52</v>
      </c>
      <c r="H120" s="125"/>
      <c r="I120" s="160">
        <v>41.44</v>
      </c>
      <c r="J120" s="161">
        <v>40.229999999999997</v>
      </c>
      <c r="K120" s="162">
        <f>Q120/4</f>
        <v>10.36</v>
      </c>
      <c r="L120" s="163">
        <v>9.6300000000000008</v>
      </c>
      <c r="M120" s="162">
        <f>(Q120/4)+K120</f>
        <v>20.72</v>
      </c>
      <c r="N120" s="163">
        <v>15.1</v>
      </c>
      <c r="O120" s="162">
        <f>(Q120/4)+M120</f>
        <v>31.08</v>
      </c>
      <c r="P120" s="163">
        <v>26.05</v>
      </c>
      <c r="Q120" s="164">
        <v>41.44</v>
      </c>
      <c r="R120" s="124">
        <v>31.52</v>
      </c>
      <c r="S120" s="130">
        <f t="shared" si="24"/>
        <v>1.0300770569226945</v>
      </c>
      <c r="T120" s="142">
        <f t="shared" si="23"/>
        <v>1.2763324873096447</v>
      </c>
      <c r="U120" s="131"/>
    </row>
    <row r="121" spans="1:23" ht="18" customHeight="1">
      <c r="A121" s="271"/>
      <c r="B121" s="271"/>
      <c r="C121" s="271"/>
      <c r="D121" s="24"/>
      <c r="E121" s="24" t="s">
        <v>272</v>
      </c>
      <c r="F121" s="19">
        <v>109</v>
      </c>
      <c r="G121" s="124">
        <v>0</v>
      </c>
      <c r="H121" s="125"/>
      <c r="I121" s="160">
        <v>0</v>
      </c>
      <c r="J121" s="161">
        <v>0</v>
      </c>
      <c r="K121" s="162">
        <v>0</v>
      </c>
      <c r="L121" s="163"/>
      <c r="M121" s="162">
        <v>0</v>
      </c>
      <c r="N121" s="163"/>
      <c r="O121" s="162">
        <v>0</v>
      </c>
      <c r="P121" s="163"/>
      <c r="Q121" s="164">
        <v>0</v>
      </c>
      <c r="R121" s="124"/>
      <c r="S121" s="130" t="str">
        <f t="shared" si="24"/>
        <v>0</v>
      </c>
      <c r="T121" s="142" t="str">
        <f t="shared" si="23"/>
        <v>0</v>
      </c>
      <c r="U121" s="131"/>
    </row>
    <row r="122" spans="1:23" ht="15.75" customHeight="1">
      <c r="A122" s="271"/>
      <c r="B122" s="271"/>
      <c r="C122" s="271"/>
      <c r="D122" s="273" t="s">
        <v>274</v>
      </c>
      <c r="E122" s="273"/>
      <c r="F122" s="19">
        <v>110</v>
      </c>
      <c r="G122" s="124">
        <v>0</v>
      </c>
      <c r="H122" s="125"/>
      <c r="I122" s="126">
        <v>0</v>
      </c>
      <c r="J122" s="127">
        <v>0</v>
      </c>
      <c r="K122" s="128">
        <v>0</v>
      </c>
      <c r="L122" s="30"/>
      <c r="M122" s="128">
        <v>0</v>
      </c>
      <c r="N122" s="30"/>
      <c r="O122" s="128">
        <v>0</v>
      </c>
      <c r="P122" s="30"/>
      <c r="Q122" s="129">
        <v>0</v>
      </c>
      <c r="R122" s="124"/>
      <c r="S122" s="130" t="str">
        <f t="shared" si="24"/>
        <v>0</v>
      </c>
      <c r="T122" s="142" t="str">
        <f t="shared" si="23"/>
        <v>0</v>
      </c>
      <c r="U122" s="131"/>
    </row>
    <row r="123" spans="1:23" ht="23.25" customHeight="1">
      <c r="A123" s="271"/>
      <c r="B123" s="271"/>
      <c r="C123" s="271"/>
      <c r="D123" s="273" t="s">
        <v>275</v>
      </c>
      <c r="E123" s="273"/>
      <c r="F123" s="19">
        <v>111</v>
      </c>
      <c r="G123" s="124">
        <v>0</v>
      </c>
      <c r="H123" s="125"/>
      <c r="I123" s="126">
        <v>0</v>
      </c>
      <c r="J123" s="127">
        <v>0</v>
      </c>
      <c r="K123" s="128">
        <v>0</v>
      </c>
      <c r="L123" s="30"/>
      <c r="M123" s="128">
        <v>0</v>
      </c>
      <c r="N123" s="30"/>
      <c r="O123" s="128">
        <v>0</v>
      </c>
      <c r="P123" s="30"/>
      <c r="Q123" s="129">
        <v>0</v>
      </c>
      <c r="R123" s="124"/>
      <c r="S123" s="130" t="str">
        <f t="shared" si="24"/>
        <v>0</v>
      </c>
      <c r="T123" s="142" t="str">
        <f t="shared" si="23"/>
        <v>0</v>
      </c>
      <c r="U123" s="131"/>
    </row>
    <row r="124" spans="1:23" ht="28.5" customHeight="1">
      <c r="A124" s="271"/>
      <c r="B124" s="271"/>
      <c r="C124" s="139" t="s">
        <v>47</v>
      </c>
      <c r="D124" s="330" t="s">
        <v>276</v>
      </c>
      <c r="E124" s="330"/>
      <c r="F124" s="139">
        <v>112</v>
      </c>
      <c r="G124" s="120">
        <v>26.99</v>
      </c>
      <c r="H124" s="61"/>
      <c r="I124" s="120">
        <v>28</v>
      </c>
      <c r="J124" s="120">
        <v>29.81</v>
      </c>
      <c r="K124" s="135">
        <v>8</v>
      </c>
      <c r="L124" s="135">
        <v>6.36</v>
      </c>
      <c r="M124" s="135">
        <v>16</v>
      </c>
      <c r="N124" s="135">
        <v>13</v>
      </c>
      <c r="O124" s="135">
        <v>24</v>
      </c>
      <c r="P124" s="135">
        <v>20.239999999999998</v>
      </c>
      <c r="Q124" s="120">
        <v>37.24</v>
      </c>
      <c r="R124" s="120">
        <v>26.99</v>
      </c>
      <c r="S124" s="37">
        <f t="shared" si="24"/>
        <v>1.2492452197249246</v>
      </c>
      <c r="T124" s="37">
        <f t="shared" si="23"/>
        <v>1.104483141904409</v>
      </c>
      <c r="U124" s="131"/>
    </row>
    <row r="125" spans="1:23" s="122" customFormat="1" ht="33.75" customHeight="1">
      <c r="A125" s="271"/>
      <c r="B125" s="271"/>
      <c r="C125" s="334" t="s">
        <v>277</v>
      </c>
      <c r="D125" s="334"/>
      <c r="E125" s="334"/>
      <c r="F125" s="165">
        <v>113</v>
      </c>
      <c r="G125" s="120">
        <f t="shared" ref="G125:R125" si="35">G126+G129+G130+G131+G132+G133</f>
        <v>424.85</v>
      </c>
      <c r="H125" s="26"/>
      <c r="I125" s="120">
        <f t="shared" si="35"/>
        <v>362.5</v>
      </c>
      <c r="J125" s="120">
        <f t="shared" si="35"/>
        <v>227.41</v>
      </c>
      <c r="K125" s="120">
        <f t="shared" si="35"/>
        <v>69.125</v>
      </c>
      <c r="L125" s="120">
        <f t="shared" si="35"/>
        <v>164.42000000000002</v>
      </c>
      <c r="M125" s="120">
        <f t="shared" si="35"/>
        <v>138.25</v>
      </c>
      <c r="N125" s="120">
        <f>N126+N129+N130+N131+N132+N133</f>
        <v>231.03000000000003</v>
      </c>
      <c r="O125" s="120">
        <f t="shared" si="35"/>
        <v>207.375</v>
      </c>
      <c r="P125" s="120">
        <f>P126+P129+P130+P131+P132+P133</f>
        <v>295.19</v>
      </c>
      <c r="Q125" s="120">
        <f t="shared" si="35"/>
        <v>276.5</v>
      </c>
      <c r="R125" s="120">
        <f t="shared" si="35"/>
        <v>424.85</v>
      </c>
      <c r="S125" s="37">
        <f t="shared" si="24"/>
        <v>1.2158656171672311</v>
      </c>
      <c r="T125" s="37">
        <f t="shared" si="23"/>
        <v>0.5352712722137225</v>
      </c>
      <c r="U125" s="123"/>
      <c r="V125" s="143"/>
      <c r="W125" s="143"/>
    </row>
    <row r="126" spans="1:23" s="134" customFormat="1" ht="21" customHeight="1">
      <c r="A126" s="271"/>
      <c r="B126" s="271"/>
      <c r="C126" s="139" t="s">
        <v>22</v>
      </c>
      <c r="D126" s="330" t="s">
        <v>278</v>
      </c>
      <c r="E126" s="330"/>
      <c r="F126" s="139">
        <v>114</v>
      </c>
      <c r="G126" s="120">
        <f>G127+G128</f>
        <v>0</v>
      </c>
      <c r="H126" s="61"/>
      <c r="I126" s="120">
        <f>I127+I128</f>
        <v>0</v>
      </c>
      <c r="J126" s="120">
        <v>0</v>
      </c>
      <c r="K126" s="135">
        <f t="shared" ref="K126:R126" si="36">K127+K128</f>
        <v>0</v>
      </c>
      <c r="L126" s="135">
        <f t="shared" si="36"/>
        <v>0</v>
      </c>
      <c r="M126" s="135">
        <f t="shared" si="36"/>
        <v>0</v>
      </c>
      <c r="N126" s="135">
        <f t="shared" si="36"/>
        <v>0</v>
      </c>
      <c r="O126" s="135">
        <f t="shared" si="36"/>
        <v>0</v>
      </c>
      <c r="P126" s="135">
        <f>P127+P128</f>
        <v>0</v>
      </c>
      <c r="Q126" s="120">
        <f t="shared" si="36"/>
        <v>0</v>
      </c>
      <c r="R126" s="120">
        <f t="shared" si="36"/>
        <v>0</v>
      </c>
      <c r="S126" s="37" t="str">
        <f t="shared" si="24"/>
        <v>0</v>
      </c>
      <c r="T126" s="37" t="str">
        <f t="shared" si="23"/>
        <v>0</v>
      </c>
      <c r="U126" s="133"/>
    </row>
    <row r="127" spans="1:23" ht="18.75" customHeight="1">
      <c r="A127" s="271"/>
      <c r="B127" s="271"/>
      <c r="C127" s="19"/>
      <c r="D127" s="273" t="s">
        <v>279</v>
      </c>
      <c r="E127" s="273"/>
      <c r="F127" s="19">
        <v>115</v>
      </c>
      <c r="G127" s="124">
        <v>0</v>
      </c>
      <c r="H127" s="125"/>
      <c r="I127" s="126">
        <v>0</v>
      </c>
      <c r="J127" s="127">
        <v>0</v>
      </c>
      <c r="K127" s="128">
        <v>0</v>
      </c>
      <c r="L127" s="30"/>
      <c r="M127" s="128">
        <v>0</v>
      </c>
      <c r="N127" s="30"/>
      <c r="O127" s="128">
        <v>0</v>
      </c>
      <c r="P127" s="30"/>
      <c r="Q127" s="129">
        <v>0</v>
      </c>
      <c r="R127" s="124"/>
      <c r="S127" s="130" t="str">
        <f t="shared" si="24"/>
        <v>0</v>
      </c>
      <c r="T127" s="142" t="str">
        <f t="shared" si="23"/>
        <v>0</v>
      </c>
      <c r="U127" s="131"/>
    </row>
    <row r="128" spans="1:23" ht="19.5" customHeight="1">
      <c r="A128" s="271"/>
      <c r="B128" s="271"/>
      <c r="C128" s="19"/>
      <c r="D128" s="273" t="s">
        <v>280</v>
      </c>
      <c r="E128" s="273"/>
      <c r="F128" s="19">
        <v>116</v>
      </c>
      <c r="G128" s="124">
        <v>0</v>
      </c>
      <c r="H128" s="125"/>
      <c r="I128" s="126">
        <v>0</v>
      </c>
      <c r="J128" s="127">
        <v>0</v>
      </c>
      <c r="K128" s="128">
        <v>0</v>
      </c>
      <c r="L128" s="30"/>
      <c r="M128" s="128">
        <v>0</v>
      </c>
      <c r="N128" s="30"/>
      <c r="O128" s="128">
        <v>0</v>
      </c>
      <c r="P128" s="30"/>
      <c r="Q128" s="129">
        <v>0</v>
      </c>
      <c r="R128" s="124"/>
      <c r="S128" s="130" t="str">
        <f t="shared" si="24"/>
        <v>0</v>
      </c>
      <c r="T128" s="142" t="str">
        <f t="shared" si="23"/>
        <v>0</v>
      </c>
      <c r="U128" s="131"/>
    </row>
    <row r="129" spans="1:21" ht="20.25" customHeight="1">
      <c r="A129" s="271"/>
      <c r="B129" s="271"/>
      <c r="C129" s="19" t="s">
        <v>24</v>
      </c>
      <c r="D129" s="273" t="s">
        <v>281</v>
      </c>
      <c r="E129" s="273"/>
      <c r="F129" s="19">
        <v>117</v>
      </c>
      <c r="G129" s="124">
        <v>0</v>
      </c>
      <c r="H129" s="125"/>
      <c r="I129" s="126">
        <v>0</v>
      </c>
      <c r="J129" s="127">
        <v>0</v>
      </c>
      <c r="K129" s="128">
        <v>0</v>
      </c>
      <c r="L129" s="30"/>
      <c r="M129" s="128">
        <v>0</v>
      </c>
      <c r="N129" s="30"/>
      <c r="O129" s="128">
        <v>0</v>
      </c>
      <c r="P129" s="30"/>
      <c r="Q129" s="129">
        <v>0</v>
      </c>
      <c r="R129" s="124"/>
      <c r="S129" s="130" t="str">
        <f t="shared" si="24"/>
        <v>0</v>
      </c>
      <c r="T129" s="142" t="str">
        <f t="shared" si="23"/>
        <v>0</v>
      </c>
      <c r="U129" s="131"/>
    </row>
    <row r="130" spans="1:21" ht="21.75" customHeight="1">
      <c r="A130" s="271"/>
      <c r="B130" s="271"/>
      <c r="C130" s="19" t="s">
        <v>72</v>
      </c>
      <c r="D130" s="273" t="s">
        <v>282</v>
      </c>
      <c r="E130" s="273"/>
      <c r="F130" s="19">
        <v>118</v>
      </c>
      <c r="G130" s="124">
        <v>0</v>
      </c>
      <c r="H130" s="125"/>
      <c r="I130" s="126">
        <v>0</v>
      </c>
      <c r="J130" s="127">
        <v>0</v>
      </c>
      <c r="K130" s="128">
        <v>0</v>
      </c>
      <c r="L130" s="30"/>
      <c r="M130" s="128">
        <v>0</v>
      </c>
      <c r="N130" s="30"/>
      <c r="O130" s="128">
        <v>0</v>
      </c>
      <c r="P130" s="30"/>
      <c r="Q130" s="129">
        <v>0</v>
      </c>
      <c r="R130" s="124"/>
      <c r="S130" s="130" t="str">
        <f t="shared" si="24"/>
        <v>0</v>
      </c>
      <c r="T130" s="142" t="str">
        <f t="shared" si="23"/>
        <v>0</v>
      </c>
      <c r="U130" s="131"/>
    </row>
    <row r="131" spans="1:21" ht="24.75" customHeight="1">
      <c r="A131" s="271"/>
      <c r="B131" s="271"/>
      <c r="C131" s="19" t="s">
        <v>82</v>
      </c>
      <c r="D131" s="273" t="s">
        <v>85</v>
      </c>
      <c r="E131" s="273"/>
      <c r="F131" s="19">
        <v>119</v>
      </c>
      <c r="G131" s="124">
        <f>278.8+1.52</f>
        <v>280.32</v>
      </c>
      <c r="H131" s="125"/>
      <c r="I131" s="126">
        <v>212.5</v>
      </c>
      <c r="J131" s="127">
        <v>117.33</v>
      </c>
      <c r="K131" s="128">
        <f>Q131/4</f>
        <v>41.625</v>
      </c>
      <c r="L131" s="30">
        <v>128.08000000000001</v>
      </c>
      <c r="M131" s="128">
        <f>(Q131/4)+K131</f>
        <v>83.25</v>
      </c>
      <c r="N131" s="30">
        <f>157.69+1.55</f>
        <v>159.24</v>
      </c>
      <c r="O131" s="128">
        <f>(Q131/4)+M131</f>
        <v>124.875</v>
      </c>
      <c r="P131" s="30">
        <f>185.64+1.52</f>
        <v>187.16</v>
      </c>
      <c r="Q131" s="129">
        <v>166.5</v>
      </c>
      <c r="R131" s="124">
        <f>278.8+1.52</f>
        <v>280.32</v>
      </c>
      <c r="S131" s="130">
        <f t="shared" si="24"/>
        <v>1.4190744055228841</v>
      </c>
      <c r="T131" s="142">
        <f t="shared" si="23"/>
        <v>0.41855736301369861</v>
      </c>
      <c r="U131" s="131"/>
    </row>
    <row r="132" spans="1:21" ht="21.75" customHeight="1">
      <c r="A132" s="271"/>
      <c r="B132" s="271"/>
      <c r="C132" s="19" t="s">
        <v>84</v>
      </c>
      <c r="D132" s="273" t="s">
        <v>283</v>
      </c>
      <c r="E132" s="273"/>
      <c r="F132" s="19">
        <v>120</v>
      </c>
      <c r="G132" s="124">
        <f>142.29+2.24</f>
        <v>144.53</v>
      </c>
      <c r="H132" s="125"/>
      <c r="I132" s="126">
        <v>150</v>
      </c>
      <c r="J132" s="127">
        <v>110.08</v>
      </c>
      <c r="K132" s="128">
        <f>Q132/4</f>
        <v>27.5</v>
      </c>
      <c r="L132" s="30">
        <f>35.78+0.56</f>
        <v>36.340000000000003</v>
      </c>
      <c r="M132" s="128">
        <f>(Q132/4)+K132</f>
        <v>55</v>
      </c>
      <c r="N132" s="30">
        <f>70.67+1.12</f>
        <v>71.790000000000006</v>
      </c>
      <c r="O132" s="128">
        <f>(Q132/4)+M132</f>
        <v>82.5</v>
      </c>
      <c r="P132" s="30">
        <f>106.35+1.68</f>
        <v>108.03</v>
      </c>
      <c r="Q132" s="129">
        <v>110</v>
      </c>
      <c r="R132" s="124">
        <f>142.29+2.24</f>
        <v>144.53</v>
      </c>
      <c r="S132" s="130">
        <f t="shared" si="24"/>
        <v>0.99927325581395354</v>
      </c>
      <c r="T132" s="142">
        <f t="shared" si="23"/>
        <v>0.76164118176157203</v>
      </c>
      <c r="U132" s="131"/>
    </row>
    <row r="133" spans="1:21" s="134" customFormat="1" ht="33.75" customHeight="1">
      <c r="A133" s="271"/>
      <c r="B133" s="271"/>
      <c r="C133" s="136" t="s">
        <v>155</v>
      </c>
      <c r="D133" s="292" t="s">
        <v>284</v>
      </c>
      <c r="E133" s="292"/>
      <c r="F133" s="136">
        <v>121</v>
      </c>
      <c r="G133" s="120">
        <f t="shared" ref="G133:R133" si="37">G134-G137</f>
        <v>0</v>
      </c>
      <c r="H133" s="61"/>
      <c r="I133" s="120">
        <f t="shared" si="37"/>
        <v>0</v>
      </c>
      <c r="J133" s="120">
        <f t="shared" si="37"/>
        <v>0</v>
      </c>
      <c r="K133" s="120">
        <f t="shared" si="37"/>
        <v>0</v>
      </c>
      <c r="L133" s="120">
        <f t="shared" si="37"/>
        <v>0</v>
      </c>
      <c r="M133" s="120">
        <f t="shared" si="37"/>
        <v>0</v>
      </c>
      <c r="N133" s="120">
        <f t="shared" si="37"/>
        <v>0</v>
      </c>
      <c r="O133" s="120">
        <f t="shared" si="37"/>
        <v>0</v>
      </c>
      <c r="P133" s="120">
        <f>P134-P137</f>
        <v>0</v>
      </c>
      <c r="Q133" s="120">
        <f t="shared" si="37"/>
        <v>0</v>
      </c>
      <c r="R133" s="120">
        <f t="shared" si="37"/>
        <v>0</v>
      </c>
      <c r="S133" s="37" t="str">
        <f t="shared" si="24"/>
        <v>0</v>
      </c>
      <c r="T133" s="37" t="str">
        <f t="shared" si="23"/>
        <v>0</v>
      </c>
      <c r="U133" s="133"/>
    </row>
    <row r="134" spans="1:21" ht="24" customHeight="1">
      <c r="A134" s="271"/>
      <c r="B134" s="271"/>
      <c r="C134" s="271"/>
      <c r="D134" s="19" t="s">
        <v>157</v>
      </c>
      <c r="E134" s="24" t="s">
        <v>285</v>
      </c>
      <c r="F134" s="19">
        <v>122</v>
      </c>
      <c r="G134" s="124">
        <v>0</v>
      </c>
      <c r="H134" s="125"/>
      <c r="I134" s="126">
        <v>0</v>
      </c>
      <c r="J134" s="127">
        <v>0</v>
      </c>
      <c r="K134" s="128">
        <v>0</v>
      </c>
      <c r="L134" s="30"/>
      <c r="M134" s="128">
        <v>0</v>
      </c>
      <c r="N134" s="30"/>
      <c r="O134" s="128">
        <v>0</v>
      </c>
      <c r="P134" s="30"/>
      <c r="Q134" s="129">
        <v>0</v>
      </c>
      <c r="R134" s="124"/>
      <c r="S134" s="130" t="str">
        <f t="shared" si="24"/>
        <v>0</v>
      </c>
      <c r="T134" s="142" t="str">
        <f t="shared" si="23"/>
        <v>0</v>
      </c>
      <c r="U134" s="131"/>
    </row>
    <row r="135" spans="1:21" ht="24" customHeight="1">
      <c r="A135" s="271"/>
      <c r="B135" s="271"/>
      <c r="C135" s="271"/>
      <c r="D135" s="19" t="s">
        <v>286</v>
      </c>
      <c r="E135" s="24" t="s">
        <v>287</v>
      </c>
      <c r="F135" s="19">
        <v>123</v>
      </c>
      <c r="G135" s="124">
        <v>0</v>
      </c>
      <c r="H135" s="125"/>
      <c r="I135" s="126">
        <v>0</v>
      </c>
      <c r="J135" s="127">
        <v>0</v>
      </c>
      <c r="K135" s="128">
        <v>0</v>
      </c>
      <c r="L135" s="30"/>
      <c r="M135" s="128">
        <v>0</v>
      </c>
      <c r="N135" s="30"/>
      <c r="O135" s="128">
        <v>0</v>
      </c>
      <c r="P135" s="30"/>
      <c r="Q135" s="129">
        <v>0</v>
      </c>
      <c r="R135" s="124"/>
      <c r="S135" s="130" t="str">
        <f t="shared" si="24"/>
        <v>0</v>
      </c>
      <c r="T135" s="142" t="str">
        <f t="shared" si="23"/>
        <v>0</v>
      </c>
      <c r="U135" s="131"/>
    </row>
    <row r="136" spans="1:21" ht="23.25" customHeight="1">
      <c r="A136" s="271"/>
      <c r="B136" s="271"/>
      <c r="C136" s="271"/>
      <c r="D136" s="19" t="s">
        <v>288</v>
      </c>
      <c r="E136" s="24" t="s">
        <v>289</v>
      </c>
      <c r="F136" s="19">
        <v>124</v>
      </c>
      <c r="G136" s="124">
        <v>0</v>
      </c>
      <c r="H136" s="125"/>
      <c r="I136" s="126">
        <v>0</v>
      </c>
      <c r="J136" s="127">
        <v>0</v>
      </c>
      <c r="K136" s="128">
        <v>0</v>
      </c>
      <c r="L136" s="30"/>
      <c r="M136" s="128">
        <v>0</v>
      </c>
      <c r="N136" s="30"/>
      <c r="O136" s="128">
        <v>0</v>
      </c>
      <c r="P136" s="30"/>
      <c r="Q136" s="129">
        <v>0</v>
      </c>
      <c r="R136" s="124"/>
      <c r="S136" s="130" t="str">
        <f t="shared" si="24"/>
        <v>0</v>
      </c>
      <c r="T136" s="142" t="str">
        <f t="shared" si="23"/>
        <v>0</v>
      </c>
      <c r="U136" s="131"/>
    </row>
    <row r="137" spans="1:21" ht="23.25" customHeight="1">
      <c r="A137" s="271"/>
      <c r="B137" s="271"/>
      <c r="C137" s="271"/>
      <c r="D137" s="19" t="s">
        <v>159</v>
      </c>
      <c r="E137" s="24" t="s">
        <v>290</v>
      </c>
      <c r="F137" s="19">
        <v>125</v>
      </c>
      <c r="G137" s="124">
        <v>0</v>
      </c>
      <c r="H137" s="125"/>
      <c r="I137" s="126">
        <v>0</v>
      </c>
      <c r="J137" s="127">
        <v>0</v>
      </c>
      <c r="K137" s="128">
        <v>0</v>
      </c>
      <c r="L137" s="30"/>
      <c r="M137" s="128">
        <v>0</v>
      </c>
      <c r="N137" s="30"/>
      <c r="O137" s="128">
        <v>0</v>
      </c>
      <c r="P137" s="30"/>
      <c r="Q137" s="129">
        <v>0</v>
      </c>
      <c r="R137" s="124"/>
      <c r="S137" s="130" t="str">
        <f t="shared" si="24"/>
        <v>0</v>
      </c>
      <c r="T137" s="142" t="str">
        <f t="shared" si="23"/>
        <v>0</v>
      </c>
      <c r="U137" s="131"/>
    </row>
    <row r="138" spans="1:21" ht="22.5" customHeight="1">
      <c r="A138" s="271"/>
      <c r="B138" s="271"/>
      <c r="C138" s="271"/>
      <c r="D138" s="136" t="s">
        <v>291</v>
      </c>
      <c r="E138" s="137" t="s">
        <v>292</v>
      </c>
      <c r="F138" s="136">
        <v>126</v>
      </c>
      <c r="G138" s="124">
        <f>G139+G140+G141</f>
        <v>0</v>
      </c>
      <c r="H138" s="125"/>
      <c r="I138" s="126">
        <f>I139+I140+I141</f>
        <v>0</v>
      </c>
      <c r="J138" s="127">
        <f>J139+J140+J141</f>
        <v>0</v>
      </c>
      <c r="K138" s="166">
        <f t="shared" ref="K138:R138" si="38">K139+K140+K141</f>
        <v>0</v>
      </c>
      <c r="L138" s="124">
        <f t="shared" si="38"/>
        <v>0</v>
      </c>
      <c r="M138" s="166">
        <f t="shared" si="38"/>
        <v>0</v>
      </c>
      <c r="N138" s="124">
        <f t="shared" si="38"/>
        <v>0</v>
      </c>
      <c r="O138" s="166">
        <f t="shared" si="38"/>
        <v>0</v>
      </c>
      <c r="P138" s="124">
        <f>P139+P140+P141</f>
        <v>0</v>
      </c>
      <c r="Q138" s="129">
        <f t="shared" si="38"/>
        <v>0</v>
      </c>
      <c r="R138" s="124">
        <f t="shared" si="38"/>
        <v>0</v>
      </c>
      <c r="S138" s="130" t="str">
        <f t="shared" si="24"/>
        <v>0</v>
      </c>
      <c r="T138" s="142" t="str">
        <f t="shared" si="23"/>
        <v>0</v>
      </c>
      <c r="U138" s="131"/>
    </row>
    <row r="139" spans="1:21" ht="21" customHeight="1">
      <c r="A139" s="271"/>
      <c r="B139" s="271"/>
      <c r="C139" s="271"/>
      <c r="D139" s="273"/>
      <c r="E139" s="24" t="s">
        <v>293</v>
      </c>
      <c r="F139" s="19">
        <v>127</v>
      </c>
      <c r="G139" s="124">
        <v>0</v>
      </c>
      <c r="H139" s="125"/>
      <c r="I139" s="126">
        <v>0</v>
      </c>
      <c r="J139" s="127">
        <v>0</v>
      </c>
      <c r="K139" s="128">
        <v>0</v>
      </c>
      <c r="L139" s="30"/>
      <c r="M139" s="128">
        <v>0</v>
      </c>
      <c r="N139" s="30"/>
      <c r="O139" s="128">
        <v>0</v>
      </c>
      <c r="P139" s="30"/>
      <c r="Q139" s="129">
        <v>0</v>
      </c>
      <c r="R139" s="124"/>
      <c r="S139" s="130" t="str">
        <f t="shared" si="24"/>
        <v>0</v>
      </c>
      <c r="T139" s="142" t="str">
        <f t="shared" si="23"/>
        <v>0</v>
      </c>
      <c r="U139" s="131"/>
    </row>
    <row r="140" spans="1:21" ht="23.25" customHeight="1">
      <c r="A140" s="271"/>
      <c r="B140" s="271"/>
      <c r="C140" s="271"/>
      <c r="D140" s="273"/>
      <c r="E140" s="24" t="s">
        <v>294</v>
      </c>
      <c r="F140" s="19">
        <v>128</v>
      </c>
      <c r="G140" s="124">
        <v>0</v>
      </c>
      <c r="H140" s="125"/>
      <c r="I140" s="126">
        <v>0</v>
      </c>
      <c r="J140" s="127">
        <v>0</v>
      </c>
      <c r="K140" s="128">
        <v>0</v>
      </c>
      <c r="L140" s="30"/>
      <c r="M140" s="128">
        <v>0</v>
      </c>
      <c r="N140" s="30"/>
      <c r="O140" s="128">
        <v>0</v>
      </c>
      <c r="P140" s="30"/>
      <c r="Q140" s="129">
        <v>0</v>
      </c>
      <c r="R140" s="124"/>
      <c r="S140" s="130" t="str">
        <f t="shared" si="24"/>
        <v>0</v>
      </c>
      <c r="T140" s="142" t="str">
        <f t="shared" si="23"/>
        <v>0</v>
      </c>
      <c r="U140" s="131"/>
    </row>
    <row r="141" spans="1:21" ht="22.5" customHeight="1">
      <c r="A141" s="271"/>
      <c r="B141" s="271"/>
      <c r="C141" s="271"/>
      <c r="D141" s="273"/>
      <c r="E141" s="24" t="s">
        <v>295</v>
      </c>
      <c r="F141" s="19">
        <v>129</v>
      </c>
      <c r="G141" s="124">
        <v>0</v>
      </c>
      <c r="H141" s="125"/>
      <c r="I141" s="126">
        <v>0</v>
      </c>
      <c r="J141" s="127">
        <v>0</v>
      </c>
      <c r="K141" s="128">
        <v>0</v>
      </c>
      <c r="L141" s="30"/>
      <c r="M141" s="128">
        <v>0</v>
      </c>
      <c r="N141" s="30"/>
      <c r="O141" s="128">
        <v>0</v>
      </c>
      <c r="P141" s="30"/>
      <c r="Q141" s="129">
        <v>0</v>
      </c>
      <c r="R141" s="124"/>
      <c r="S141" s="130" t="str">
        <f t="shared" si="24"/>
        <v>0</v>
      </c>
      <c r="T141" s="142" t="str">
        <f t="shared" si="23"/>
        <v>0</v>
      </c>
      <c r="U141" s="131"/>
    </row>
    <row r="142" spans="1:21" s="134" customFormat="1" ht="25.5" customHeight="1">
      <c r="A142" s="271"/>
      <c r="B142" s="26">
        <v>2</v>
      </c>
      <c r="C142" s="26"/>
      <c r="D142" s="288" t="s">
        <v>296</v>
      </c>
      <c r="E142" s="288"/>
      <c r="F142" s="26">
        <v>130</v>
      </c>
      <c r="G142" s="120">
        <f t="shared" ref="G142:R142" si="39">G143+G146+G149</f>
        <v>0.23</v>
      </c>
      <c r="H142" s="61"/>
      <c r="I142" s="120">
        <f t="shared" si="39"/>
        <v>0.31</v>
      </c>
      <c r="J142" s="120">
        <f t="shared" si="39"/>
        <v>0</v>
      </c>
      <c r="K142" s="120">
        <f t="shared" si="39"/>
        <v>0</v>
      </c>
      <c r="L142" s="120">
        <f t="shared" si="39"/>
        <v>0</v>
      </c>
      <c r="M142" s="120">
        <f t="shared" si="39"/>
        <v>0</v>
      </c>
      <c r="N142" s="120">
        <f t="shared" si="39"/>
        <v>0.21</v>
      </c>
      <c r="O142" s="120">
        <f t="shared" si="39"/>
        <v>0</v>
      </c>
      <c r="P142" s="120">
        <f>P143+P146+P149</f>
        <v>0.21</v>
      </c>
      <c r="Q142" s="120">
        <f t="shared" si="39"/>
        <v>0.31</v>
      </c>
      <c r="R142" s="120">
        <f t="shared" si="39"/>
        <v>0.23</v>
      </c>
      <c r="S142" s="37" t="e">
        <f t="shared" si="24"/>
        <v>#DIV/0!</v>
      </c>
      <c r="T142" s="37">
        <f t="shared" ref="T142:T182" si="40">IF(G142=0,"0",J142/G142)</f>
        <v>0</v>
      </c>
      <c r="U142" s="133"/>
    </row>
    <row r="143" spans="1:21" ht="21.75" customHeight="1">
      <c r="A143" s="271"/>
      <c r="B143" s="271"/>
      <c r="C143" s="19" t="s">
        <v>22</v>
      </c>
      <c r="D143" s="273" t="s">
        <v>297</v>
      </c>
      <c r="E143" s="273"/>
      <c r="F143" s="19">
        <v>131</v>
      </c>
      <c r="G143" s="124">
        <v>0</v>
      </c>
      <c r="H143" s="125"/>
      <c r="I143" s="126">
        <v>0</v>
      </c>
      <c r="J143" s="127">
        <v>0</v>
      </c>
      <c r="K143" s="128">
        <v>0</v>
      </c>
      <c r="L143" s="30">
        <v>0</v>
      </c>
      <c r="M143" s="128">
        <v>0</v>
      </c>
      <c r="N143" s="30">
        <v>0</v>
      </c>
      <c r="O143" s="128">
        <v>0</v>
      </c>
      <c r="P143" s="30">
        <v>0</v>
      </c>
      <c r="Q143" s="129">
        <v>0</v>
      </c>
      <c r="R143" s="124">
        <v>0</v>
      </c>
      <c r="S143" s="130" t="str">
        <f t="shared" ref="S143:S182" si="41">IF(Q143=0,"0",Q143/J143)</f>
        <v>0</v>
      </c>
      <c r="T143" s="142" t="str">
        <f t="shared" si="40"/>
        <v>0</v>
      </c>
      <c r="U143" s="131"/>
    </row>
    <row r="144" spans="1:21" ht="18" customHeight="1">
      <c r="A144" s="271"/>
      <c r="B144" s="271"/>
      <c r="C144" s="271"/>
      <c r="D144" s="19" t="s">
        <v>139</v>
      </c>
      <c r="E144" s="24" t="s">
        <v>298</v>
      </c>
      <c r="F144" s="19">
        <v>132</v>
      </c>
      <c r="G144" s="124">
        <v>0</v>
      </c>
      <c r="H144" s="125"/>
      <c r="I144" s="126">
        <v>0</v>
      </c>
      <c r="J144" s="127">
        <v>0</v>
      </c>
      <c r="K144" s="128">
        <v>0</v>
      </c>
      <c r="L144" s="30">
        <v>0</v>
      </c>
      <c r="M144" s="128">
        <v>0</v>
      </c>
      <c r="N144" s="30">
        <v>0</v>
      </c>
      <c r="O144" s="128">
        <v>0</v>
      </c>
      <c r="P144" s="30">
        <v>0</v>
      </c>
      <c r="Q144" s="129">
        <v>0</v>
      </c>
      <c r="R144" s="124">
        <v>0</v>
      </c>
      <c r="S144" s="130" t="str">
        <f t="shared" si="41"/>
        <v>0</v>
      </c>
      <c r="T144" s="142" t="str">
        <f t="shared" si="40"/>
        <v>0</v>
      </c>
      <c r="U144" s="131"/>
    </row>
    <row r="145" spans="1:23" ht="22.5" customHeight="1">
      <c r="A145" s="271"/>
      <c r="B145" s="271"/>
      <c r="C145" s="271"/>
      <c r="D145" s="19" t="s">
        <v>141</v>
      </c>
      <c r="E145" s="24" t="s">
        <v>299</v>
      </c>
      <c r="F145" s="19">
        <v>133</v>
      </c>
      <c r="G145" s="124">
        <v>0</v>
      </c>
      <c r="H145" s="125"/>
      <c r="I145" s="126">
        <v>0</v>
      </c>
      <c r="J145" s="127">
        <v>0</v>
      </c>
      <c r="K145" s="128">
        <v>0</v>
      </c>
      <c r="L145" s="30">
        <v>0</v>
      </c>
      <c r="M145" s="128">
        <v>0</v>
      </c>
      <c r="N145" s="30">
        <v>0</v>
      </c>
      <c r="O145" s="128">
        <v>0</v>
      </c>
      <c r="P145" s="30">
        <v>0</v>
      </c>
      <c r="Q145" s="129">
        <v>0</v>
      </c>
      <c r="R145" s="124">
        <v>0</v>
      </c>
      <c r="S145" s="130" t="str">
        <f t="shared" si="41"/>
        <v>0</v>
      </c>
      <c r="T145" s="142" t="str">
        <f t="shared" si="40"/>
        <v>0</v>
      </c>
      <c r="U145" s="131"/>
    </row>
    <row r="146" spans="1:23" ht="24" customHeight="1">
      <c r="A146" s="271"/>
      <c r="B146" s="271"/>
      <c r="C146" s="19" t="s">
        <v>24</v>
      </c>
      <c r="D146" s="273" t="s">
        <v>300</v>
      </c>
      <c r="E146" s="273"/>
      <c r="F146" s="19">
        <v>134</v>
      </c>
      <c r="G146" s="124">
        <v>0</v>
      </c>
      <c r="H146" s="125"/>
      <c r="I146" s="126">
        <v>0.01</v>
      </c>
      <c r="J146" s="127">
        <v>0</v>
      </c>
      <c r="K146" s="128">
        <v>0</v>
      </c>
      <c r="L146" s="30">
        <v>0</v>
      </c>
      <c r="M146" s="128">
        <v>0</v>
      </c>
      <c r="N146" s="30">
        <v>0</v>
      </c>
      <c r="O146" s="128">
        <v>0</v>
      </c>
      <c r="P146" s="30">
        <v>0</v>
      </c>
      <c r="Q146" s="129">
        <v>0.01</v>
      </c>
      <c r="R146" s="124">
        <v>0</v>
      </c>
      <c r="S146" s="130">
        <v>0</v>
      </c>
      <c r="T146" s="142" t="str">
        <f t="shared" si="40"/>
        <v>0</v>
      </c>
      <c r="U146" s="131"/>
    </row>
    <row r="147" spans="1:23" ht="22.5" customHeight="1">
      <c r="A147" s="271"/>
      <c r="B147" s="271"/>
      <c r="C147" s="271"/>
      <c r="D147" s="19" t="s">
        <v>183</v>
      </c>
      <c r="E147" s="24" t="s">
        <v>298</v>
      </c>
      <c r="F147" s="19">
        <v>135</v>
      </c>
      <c r="G147" s="124">
        <v>0</v>
      </c>
      <c r="H147" s="125"/>
      <c r="I147" s="126">
        <v>0</v>
      </c>
      <c r="J147" s="127">
        <v>0</v>
      </c>
      <c r="K147" s="128">
        <v>0</v>
      </c>
      <c r="L147" s="30">
        <v>0</v>
      </c>
      <c r="M147" s="128">
        <v>0</v>
      </c>
      <c r="N147" s="30">
        <v>0</v>
      </c>
      <c r="O147" s="128">
        <v>0</v>
      </c>
      <c r="P147" s="30">
        <v>0</v>
      </c>
      <c r="Q147" s="129">
        <v>0</v>
      </c>
      <c r="R147" s="124">
        <v>0</v>
      </c>
      <c r="S147" s="130" t="str">
        <f t="shared" si="41"/>
        <v>0</v>
      </c>
      <c r="T147" s="142" t="str">
        <f t="shared" si="40"/>
        <v>0</v>
      </c>
      <c r="U147" s="131"/>
    </row>
    <row r="148" spans="1:23" ht="22.5" customHeight="1">
      <c r="A148" s="271"/>
      <c r="B148" s="271"/>
      <c r="C148" s="271"/>
      <c r="D148" s="19" t="s">
        <v>185</v>
      </c>
      <c r="E148" s="24" t="s">
        <v>299</v>
      </c>
      <c r="F148" s="19">
        <v>136</v>
      </c>
      <c r="G148" s="124">
        <v>0</v>
      </c>
      <c r="H148" s="125"/>
      <c r="I148" s="126">
        <v>0</v>
      </c>
      <c r="J148" s="127">
        <v>0</v>
      </c>
      <c r="K148" s="128">
        <v>0</v>
      </c>
      <c r="L148" s="30">
        <v>0</v>
      </c>
      <c r="M148" s="128">
        <v>0</v>
      </c>
      <c r="N148" s="30">
        <v>0</v>
      </c>
      <c r="O148" s="128">
        <v>0</v>
      </c>
      <c r="P148" s="30">
        <v>0</v>
      </c>
      <c r="Q148" s="129">
        <v>0</v>
      </c>
      <c r="R148" s="124">
        <v>0</v>
      </c>
      <c r="S148" s="130" t="str">
        <f t="shared" si="41"/>
        <v>0</v>
      </c>
      <c r="T148" s="142" t="str">
        <f t="shared" si="40"/>
        <v>0</v>
      </c>
      <c r="U148" s="131"/>
    </row>
    <row r="149" spans="1:23" ht="23.25" customHeight="1">
      <c r="A149" s="271"/>
      <c r="B149" s="271"/>
      <c r="C149" s="19" t="s">
        <v>72</v>
      </c>
      <c r="D149" s="273" t="s">
        <v>301</v>
      </c>
      <c r="E149" s="273"/>
      <c r="F149" s="19">
        <v>137</v>
      </c>
      <c r="G149" s="124">
        <v>0.23</v>
      </c>
      <c r="H149" s="125"/>
      <c r="I149" s="126">
        <v>0.3</v>
      </c>
      <c r="J149" s="127">
        <v>0</v>
      </c>
      <c r="K149" s="128">
        <v>0</v>
      </c>
      <c r="L149" s="30">
        <v>0</v>
      </c>
      <c r="M149" s="128">
        <v>0</v>
      </c>
      <c r="N149" s="30">
        <v>0.21</v>
      </c>
      <c r="O149" s="128">
        <v>0</v>
      </c>
      <c r="P149" s="30">
        <v>0.21</v>
      </c>
      <c r="Q149" s="129">
        <v>0.3</v>
      </c>
      <c r="R149" s="124">
        <v>0.23</v>
      </c>
      <c r="S149" s="130" t="e">
        <f t="shared" si="41"/>
        <v>#DIV/0!</v>
      </c>
      <c r="T149" s="142">
        <f t="shared" si="40"/>
        <v>0</v>
      </c>
      <c r="U149" s="131"/>
    </row>
    <row r="150" spans="1:23" s="122" customFormat="1" ht="23.25" customHeight="1">
      <c r="A150" s="139" t="s">
        <v>52</v>
      </c>
      <c r="B150" s="139"/>
      <c r="C150" s="139"/>
      <c r="D150" s="330" t="s">
        <v>302</v>
      </c>
      <c r="E150" s="330"/>
      <c r="F150" s="139">
        <v>138</v>
      </c>
      <c r="G150" s="27">
        <f>G13-G40</f>
        <v>294.5</v>
      </c>
      <c r="H150" s="26"/>
      <c r="I150" s="27">
        <f>I13-I40</f>
        <v>246.61999999999989</v>
      </c>
      <c r="J150" s="27">
        <f>J13-J40</f>
        <v>238.91000000000031</v>
      </c>
      <c r="K150" s="27">
        <f t="shared" ref="K150:R150" si="42">K13-K40</f>
        <v>94.246250000000032</v>
      </c>
      <c r="L150" s="27">
        <f t="shared" si="42"/>
        <v>-263.29000000000008</v>
      </c>
      <c r="M150" s="27">
        <f t="shared" si="42"/>
        <v>188.49250000000006</v>
      </c>
      <c r="N150" s="27">
        <f t="shared" si="42"/>
        <v>-37.600000000000136</v>
      </c>
      <c r="O150" s="27">
        <f t="shared" si="42"/>
        <v>282.73874999999998</v>
      </c>
      <c r="P150" s="27">
        <f t="shared" si="42"/>
        <v>-50.870000000000346</v>
      </c>
      <c r="Q150" s="27">
        <f t="shared" si="42"/>
        <v>301.43499999999995</v>
      </c>
      <c r="R150" s="27" t="e">
        <f t="shared" si="42"/>
        <v>#REF!</v>
      </c>
      <c r="S150" s="37">
        <f t="shared" si="41"/>
        <v>1.261709430329411</v>
      </c>
      <c r="T150" s="37">
        <f t="shared" si="40"/>
        <v>0.81123938879456814</v>
      </c>
      <c r="U150" s="123"/>
    </row>
    <row r="151" spans="1:23" s="50" customFormat="1" ht="21" customHeight="1">
      <c r="A151" s="46"/>
      <c r="B151" s="46"/>
      <c r="C151" s="46"/>
      <c r="D151" s="146"/>
      <c r="E151" s="146" t="s">
        <v>303</v>
      </c>
      <c r="F151" s="46">
        <v>139</v>
      </c>
      <c r="G151" s="124">
        <v>0</v>
      </c>
      <c r="H151" s="125"/>
      <c r="I151" s="126">
        <v>0</v>
      </c>
      <c r="J151" s="127">
        <v>0</v>
      </c>
      <c r="K151" s="128">
        <v>0</v>
      </c>
      <c r="L151" s="30"/>
      <c r="M151" s="128">
        <v>0</v>
      </c>
      <c r="N151" s="30"/>
      <c r="O151" s="128">
        <v>0</v>
      </c>
      <c r="P151" s="30"/>
      <c r="Q151" s="129">
        <v>0</v>
      </c>
      <c r="R151" s="124"/>
      <c r="S151" s="130" t="str">
        <f t="shared" si="41"/>
        <v>0</v>
      </c>
      <c r="T151" s="142" t="str">
        <f t="shared" si="40"/>
        <v>0</v>
      </c>
      <c r="U151" s="32"/>
    </row>
    <row r="152" spans="1:23" ht="20.25" customHeight="1">
      <c r="A152" s="19"/>
      <c r="B152" s="19"/>
      <c r="C152" s="19"/>
      <c r="D152" s="24"/>
      <c r="E152" s="24" t="s">
        <v>304</v>
      </c>
      <c r="F152" s="19">
        <v>140</v>
      </c>
      <c r="G152" s="124">
        <v>1.21</v>
      </c>
      <c r="H152" s="125"/>
      <c r="I152" s="126">
        <v>0</v>
      </c>
      <c r="J152" s="127">
        <v>0</v>
      </c>
      <c r="K152" s="128">
        <v>0</v>
      </c>
      <c r="L152" s="30"/>
      <c r="M152" s="128">
        <v>0</v>
      </c>
      <c r="N152" s="30"/>
      <c r="O152" s="128">
        <v>0</v>
      </c>
      <c r="P152" s="30"/>
      <c r="Q152" s="129">
        <v>0</v>
      </c>
      <c r="R152" s="124"/>
      <c r="S152" s="130" t="str">
        <f t="shared" si="41"/>
        <v>0</v>
      </c>
      <c r="T152" s="142">
        <f t="shared" si="40"/>
        <v>0</v>
      </c>
      <c r="U152" s="131"/>
    </row>
    <row r="153" spans="1:23" s="96" customFormat="1" ht="23.25" customHeight="1">
      <c r="A153" s="139" t="s">
        <v>54</v>
      </c>
      <c r="B153" s="139"/>
      <c r="C153" s="139"/>
      <c r="D153" s="330" t="s">
        <v>305</v>
      </c>
      <c r="E153" s="330"/>
      <c r="F153" s="139">
        <v>141</v>
      </c>
      <c r="G153" s="138">
        <f t="shared" ref="G153:Q153" si="43">(G150*16%)+G152-G151</f>
        <v>48.33</v>
      </c>
      <c r="H153" s="138"/>
      <c r="I153" s="138">
        <f t="shared" si="43"/>
        <v>39.459199999999981</v>
      </c>
      <c r="J153" s="138">
        <f t="shared" si="43"/>
        <v>38.22560000000005</v>
      </c>
      <c r="K153" s="138">
        <f t="shared" si="43"/>
        <v>15.079400000000005</v>
      </c>
      <c r="L153" s="138">
        <f t="shared" si="43"/>
        <v>-42.126400000000011</v>
      </c>
      <c r="M153" s="138">
        <f t="shared" si="43"/>
        <v>30.15880000000001</v>
      </c>
      <c r="N153" s="138">
        <f t="shared" si="43"/>
        <v>-6.0160000000000222</v>
      </c>
      <c r="O153" s="138">
        <f t="shared" si="43"/>
        <v>45.238199999999999</v>
      </c>
      <c r="P153" s="138">
        <f t="shared" si="43"/>
        <v>-8.1392000000000557</v>
      </c>
      <c r="Q153" s="138">
        <f t="shared" si="43"/>
        <v>48.229599999999991</v>
      </c>
      <c r="R153" s="138">
        <f>3.24+45.09</f>
        <v>48.330000000000005</v>
      </c>
      <c r="S153" s="140">
        <f t="shared" si="41"/>
        <v>1.261709430329411</v>
      </c>
      <c r="T153" s="140">
        <f t="shared" si="40"/>
        <v>0.79092902958824851</v>
      </c>
      <c r="U153" s="167"/>
      <c r="W153" s="168"/>
    </row>
    <row r="154" spans="1:23" s="96" customFormat="1" ht="22.5" customHeight="1">
      <c r="A154" s="139" t="s">
        <v>60</v>
      </c>
      <c r="B154" s="139"/>
      <c r="C154" s="139"/>
      <c r="D154" s="330" t="s">
        <v>93</v>
      </c>
      <c r="E154" s="330"/>
      <c r="F154" s="139"/>
      <c r="G154" s="138">
        <v>0</v>
      </c>
      <c r="H154" s="139"/>
      <c r="I154" s="138">
        <v>0</v>
      </c>
      <c r="J154" s="138">
        <v>0</v>
      </c>
      <c r="K154" s="138">
        <v>0</v>
      </c>
      <c r="L154" s="138"/>
      <c r="M154" s="138">
        <v>0</v>
      </c>
      <c r="N154" s="138"/>
      <c r="O154" s="138">
        <v>0</v>
      </c>
      <c r="P154" s="138"/>
      <c r="Q154" s="138">
        <v>0</v>
      </c>
      <c r="R154" s="138"/>
      <c r="S154" s="140" t="str">
        <f t="shared" si="41"/>
        <v>0</v>
      </c>
      <c r="T154" s="140" t="str">
        <f t="shared" si="40"/>
        <v>0</v>
      </c>
      <c r="U154" s="167"/>
    </row>
    <row r="155" spans="1:23" s="87" customFormat="1" ht="23.25" customHeight="1">
      <c r="A155" s="331"/>
      <c r="B155" s="46">
        <v>1</v>
      </c>
      <c r="C155" s="125"/>
      <c r="D155" s="336" t="s">
        <v>306</v>
      </c>
      <c r="E155" s="336"/>
      <c r="F155" s="125">
        <f>F153+1</f>
        <v>142</v>
      </c>
      <c r="G155" s="30">
        <f>G14</f>
        <v>2495.0500000000002</v>
      </c>
      <c r="H155" s="169"/>
      <c r="I155" s="170">
        <f t="shared" ref="I155:Q155" si="44">I14</f>
        <v>3041.2</v>
      </c>
      <c r="J155" s="148">
        <f t="shared" si="44"/>
        <v>2425.4499999999998</v>
      </c>
      <c r="K155" s="128">
        <f t="shared" si="44"/>
        <v>758.10125000000005</v>
      </c>
      <c r="L155" s="128">
        <f t="shared" si="44"/>
        <v>312.87</v>
      </c>
      <c r="M155" s="128">
        <f t="shared" si="44"/>
        <v>1516.2025000000001</v>
      </c>
      <c r="N155" s="128">
        <f t="shared" si="44"/>
        <v>1037.08</v>
      </c>
      <c r="O155" s="128">
        <f t="shared" si="44"/>
        <v>2274.30375</v>
      </c>
      <c r="P155" s="30">
        <f t="shared" si="44"/>
        <v>1557.6799999999998</v>
      </c>
      <c r="Q155" s="171">
        <f t="shared" si="44"/>
        <v>3032.4050000000002</v>
      </c>
      <c r="R155" s="30">
        <f>R14</f>
        <v>2495.0500000000002</v>
      </c>
      <c r="S155" s="130">
        <f t="shared" si="41"/>
        <v>1.2502442845657509</v>
      </c>
      <c r="T155" s="142">
        <f t="shared" si="40"/>
        <v>0.97210476743953012</v>
      </c>
      <c r="U155" s="172"/>
    </row>
    <row r="156" spans="1:23" s="87" customFormat="1">
      <c r="A156" s="331"/>
      <c r="B156" s="46"/>
      <c r="C156" s="125"/>
      <c r="D156" s="173" t="s">
        <v>22</v>
      </c>
      <c r="E156" s="173" t="s">
        <v>307</v>
      </c>
      <c r="F156" s="125">
        <f>F155+1</f>
        <v>143</v>
      </c>
      <c r="G156" s="30">
        <v>0</v>
      </c>
      <c r="H156" s="125"/>
      <c r="I156" s="170">
        <v>0</v>
      </c>
      <c r="J156" s="148">
        <v>0</v>
      </c>
      <c r="K156" s="128">
        <v>0</v>
      </c>
      <c r="L156" s="30"/>
      <c r="M156" s="128">
        <v>0</v>
      </c>
      <c r="N156" s="30"/>
      <c r="O156" s="128">
        <v>0</v>
      </c>
      <c r="P156" s="30"/>
      <c r="Q156" s="171">
        <v>0</v>
      </c>
      <c r="R156" s="30"/>
      <c r="S156" s="130" t="str">
        <f t="shared" si="41"/>
        <v>0</v>
      </c>
      <c r="T156" s="142" t="str">
        <f t="shared" si="40"/>
        <v>0</v>
      </c>
      <c r="U156" s="172"/>
    </row>
    <row r="157" spans="1:23" s="87" customFormat="1" ht="33.75" customHeight="1">
      <c r="A157" s="331"/>
      <c r="B157" s="19"/>
      <c r="C157" s="125"/>
      <c r="D157" s="173" t="s">
        <v>24</v>
      </c>
      <c r="E157" s="173" t="s">
        <v>308</v>
      </c>
      <c r="F157" s="125">
        <f t="shared" ref="F157:F187" si="45">F156+1</f>
        <v>144</v>
      </c>
      <c r="G157" s="30">
        <v>0</v>
      </c>
      <c r="H157" s="125"/>
      <c r="I157" s="170">
        <v>0</v>
      </c>
      <c r="J157" s="148">
        <v>0</v>
      </c>
      <c r="K157" s="128">
        <v>0</v>
      </c>
      <c r="L157" s="128"/>
      <c r="M157" s="128">
        <v>0</v>
      </c>
      <c r="N157" s="128"/>
      <c r="O157" s="128">
        <v>0</v>
      </c>
      <c r="P157" s="30"/>
      <c r="Q157" s="171">
        <v>0</v>
      </c>
      <c r="R157" s="30"/>
      <c r="S157" s="130" t="str">
        <f t="shared" si="41"/>
        <v>0</v>
      </c>
      <c r="T157" s="130" t="str">
        <f t="shared" si="40"/>
        <v>0</v>
      </c>
      <c r="U157" s="172"/>
    </row>
    <row r="158" spans="1:23" s="50" customFormat="1" ht="24" customHeight="1">
      <c r="A158" s="331"/>
      <c r="B158" s="19">
        <v>2</v>
      </c>
      <c r="C158" s="125"/>
      <c r="D158" s="336" t="s">
        <v>309</v>
      </c>
      <c r="E158" s="336"/>
      <c r="F158" s="125">
        <f t="shared" si="45"/>
        <v>145</v>
      </c>
      <c r="G158" s="174">
        <f>G41</f>
        <v>2200.4</v>
      </c>
      <c r="H158" s="70"/>
      <c r="I158" s="175">
        <f t="shared" ref="I158:Q158" si="46">I41</f>
        <v>2794.37</v>
      </c>
      <c r="J158" s="176">
        <f t="shared" si="46"/>
        <v>2186.6199999999994</v>
      </c>
      <c r="K158" s="70">
        <f t="shared" si="46"/>
        <v>663.88</v>
      </c>
      <c r="L158" s="70">
        <f t="shared" si="46"/>
        <v>576.18000000000006</v>
      </c>
      <c r="M158" s="70">
        <f t="shared" si="46"/>
        <v>1327.76</v>
      </c>
      <c r="N158" s="70">
        <f t="shared" si="46"/>
        <v>1074.51</v>
      </c>
      <c r="O158" s="70">
        <f t="shared" si="46"/>
        <v>1991.6399999999999</v>
      </c>
      <c r="P158" s="177">
        <f t="shared" si="46"/>
        <v>1608.4</v>
      </c>
      <c r="Q158" s="177">
        <f t="shared" si="46"/>
        <v>2730.76</v>
      </c>
      <c r="R158" s="174">
        <f>R98</f>
        <v>1161.68</v>
      </c>
      <c r="S158" s="130">
        <f t="shared" si="41"/>
        <v>1.248849823014516</v>
      </c>
      <c r="T158" s="130">
        <f t="shared" si="40"/>
        <v>0.99373750227231383</v>
      </c>
      <c r="U158" s="32"/>
    </row>
    <row r="159" spans="1:23" s="87" customFormat="1" ht="30">
      <c r="A159" s="331"/>
      <c r="B159" s="19"/>
      <c r="C159" s="125"/>
      <c r="D159" s="178" t="s">
        <v>22</v>
      </c>
      <c r="E159" s="178" t="s">
        <v>310</v>
      </c>
      <c r="F159" s="125">
        <f t="shared" si="45"/>
        <v>146</v>
      </c>
      <c r="G159" s="174"/>
      <c r="H159" s="125"/>
      <c r="I159" s="175"/>
      <c r="J159" s="176"/>
      <c r="K159" s="128"/>
      <c r="L159" s="128"/>
      <c r="M159" s="128"/>
      <c r="N159" s="128"/>
      <c r="O159" s="128"/>
      <c r="P159" s="30"/>
      <c r="Q159" s="129"/>
      <c r="R159" s="174"/>
      <c r="S159" s="130" t="str">
        <f t="shared" si="41"/>
        <v>0</v>
      </c>
      <c r="T159" s="130" t="str">
        <f t="shared" si="40"/>
        <v>0</v>
      </c>
      <c r="U159" s="172"/>
    </row>
    <row r="160" spans="1:23" s="87" customFormat="1">
      <c r="A160" s="331"/>
      <c r="B160" s="19">
        <v>3</v>
      </c>
      <c r="C160" s="46"/>
      <c r="D160" s="337" t="s">
        <v>311</v>
      </c>
      <c r="E160" s="337"/>
      <c r="F160" s="125">
        <f t="shared" si="45"/>
        <v>147</v>
      </c>
      <c r="G160" s="174">
        <f>G98</f>
        <v>1161.68</v>
      </c>
      <c r="H160" s="70"/>
      <c r="I160" s="175">
        <f t="shared" ref="I160:T160" si="47">I98</f>
        <v>1339.52</v>
      </c>
      <c r="J160" s="176">
        <f t="shared" si="47"/>
        <v>1248.6699999999998</v>
      </c>
      <c r="K160" s="70">
        <f t="shared" si="47"/>
        <v>406.08250000000004</v>
      </c>
      <c r="L160" s="70">
        <f t="shared" si="47"/>
        <v>269.73</v>
      </c>
      <c r="M160" s="70">
        <f t="shared" si="47"/>
        <v>812.16500000000008</v>
      </c>
      <c r="N160" s="70">
        <f t="shared" si="47"/>
        <v>564.53</v>
      </c>
      <c r="O160" s="70">
        <f t="shared" si="47"/>
        <v>1218.2474999999999</v>
      </c>
      <c r="P160" s="177">
        <f t="shared" si="47"/>
        <v>864.62</v>
      </c>
      <c r="Q160" s="177">
        <f t="shared" si="47"/>
        <v>1624.3300000000002</v>
      </c>
      <c r="R160" s="177">
        <f t="shared" si="47"/>
        <v>1161.68</v>
      </c>
      <c r="S160" s="70">
        <f t="shared" si="47"/>
        <v>1.3008481023809335</v>
      </c>
      <c r="T160" s="70">
        <f t="shared" si="47"/>
        <v>1.0748829281729906</v>
      </c>
      <c r="U160" s="172"/>
    </row>
    <row r="161" spans="1:23" s="87" customFormat="1">
      <c r="A161" s="331"/>
      <c r="B161" s="19"/>
      <c r="C161" s="46"/>
      <c r="D161" s="179" t="s">
        <v>22</v>
      </c>
      <c r="E161" s="179" t="s">
        <v>312</v>
      </c>
      <c r="F161" s="125" t="s">
        <v>313</v>
      </c>
      <c r="G161" s="174"/>
      <c r="H161" s="125"/>
      <c r="I161" s="175"/>
      <c r="J161" s="176"/>
      <c r="K161" s="128"/>
      <c r="L161" s="128"/>
      <c r="M161" s="128"/>
      <c r="N161" s="128"/>
      <c r="O161" s="128"/>
      <c r="P161" s="30"/>
      <c r="Q161" s="129"/>
      <c r="R161" s="174"/>
      <c r="S161" s="130" t="str">
        <f t="shared" si="41"/>
        <v>0</v>
      </c>
      <c r="T161" s="130" t="str">
        <f t="shared" si="40"/>
        <v>0</v>
      </c>
      <c r="U161" s="172"/>
    </row>
    <row r="162" spans="1:23" s="50" customFormat="1" ht="15.75" customHeight="1">
      <c r="A162" s="331"/>
      <c r="B162" s="19"/>
      <c r="C162" s="46"/>
      <c r="D162" s="179" t="s">
        <v>24</v>
      </c>
      <c r="E162" s="179" t="s">
        <v>312</v>
      </c>
      <c r="F162" s="125" t="s">
        <v>314</v>
      </c>
      <c r="G162" s="174"/>
      <c r="H162" s="70"/>
      <c r="I162" s="175"/>
      <c r="J162" s="176"/>
      <c r="K162" s="70"/>
      <c r="L162" s="70">
        <f>L99</f>
        <v>250.71</v>
      </c>
      <c r="M162" s="70"/>
      <c r="N162" s="70">
        <f>N99</f>
        <v>526.74</v>
      </c>
      <c r="O162" s="70"/>
      <c r="P162" s="174">
        <f>P99</f>
        <v>808.44</v>
      </c>
      <c r="Q162" s="129"/>
      <c r="R162" s="174">
        <f>R99</f>
        <v>1086.5900000000001</v>
      </c>
      <c r="S162" s="130" t="str">
        <f t="shared" si="41"/>
        <v>0</v>
      </c>
      <c r="T162" s="130" t="str">
        <f t="shared" si="40"/>
        <v>0</v>
      </c>
      <c r="U162" s="32"/>
      <c r="W162" s="180"/>
    </row>
    <row r="163" spans="1:23" ht="19.5" customHeight="1">
      <c r="A163" s="331"/>
      <c r="B163" s="19"/>
      <c r="C163" s="46"/>
      <c r="D163" s="179" t="s">
        <v>72</v>
      </c>
      <c r="E163" s="179" t="s">
        <v>312</v>
      </c>
      <c r="F163" s="125" t="s">
        <v>315</v>
      </c>
      <c r="G163" s="124"/>
      <c r="H163" s="125"/>
      <c r="I163" s="126"/>
      <c r="J163" s="127"/>
      <c r="K163" s="128"/>
      <c r="L163" s="128"/>
      <c r="M163" s="128"/>
      <c r="N163" s="128"/>
      <c r="O163" s="128"/>
      <c r="P163" s="30"/>
      <c r="Q163" s="129"/>
      <c r="R163" s="124"/>
      <c r="S163" s="130" t="str">
        <f t="shared" si="41"/>
        <v>0</v>
      </c>
      <c r="T163" s="130" t="str">
        <f t="shared" si="40"/>
        <v>0</v>
      </c>
      <c r="U163" s="131"/>
    </row>
    <row r="164" spans="1:23" ht="18.75" customHeight="1">
      <c r="A164" s="331"/>
      <c r="B164" s="24">
        <v>4</v>
      </c>
      <c r="C164" s="19"/>
      <c r="D164" s="273" t="s">
        <v>94</v>
      </c>
      <c r="E164" s="273"/>
      <c r="F164" s="125">
        <f>F160+1</f>
        <v>148</v>
      </c>
      <c r="G164" s="181">
        <v>24</v>
      </c>
      <c r="H164" s="182"/>
      <c r="I164" s="183">
        <v>24</v>
      </c>
      <c r="J164" s="184">
        <v>21</v>
      </c>
      <c r="K164" s="185">
        <v>21</v>
      </c>
      <c r="L164" s="185">
        <v>22</v>
      </c>
      <c r="M164" s="185">
        <v>24</v>
      </c>
      <c r="N164" s="185">
        <v>22</v>
      </c>
      <c r="O164" s="185">
        <v>24</v>
      </c>
      <c r="P164" s="186">
        <v>22</v>
      </c>
      <c r="Q164" s="187">
        <v>24</v>
      </c>
      <c r="R164" s="181">
        <v>24</v>
      </c>
      <c r="S164" s="130">
        <f t="shared" si="41"/>
        <v>1.1428571428571428</v>
      </c>
      <c r="T164" s="130">
        <f t="shared" si="40"/>
        <v>0.875</v>
      </c>
      <c r="U164" s="188"/>
    </row>
    <row r="165" spans="1:23" ht="21.75" customHeight="1">
      <c r="A165" s="331"/>
      <c r="B165" s="24">
        <v>5</v>
      </c>
      <c r="C165" s="19"/>
      <c r="D165" s="273" t="s">
        <v>316</v>
      </c>
      <c r="E165" s="273"/>
      <c r="F165" s="125">
        <f t="shared" si="45"/>
        <v>149</v>
      </c>
      <c r="G165" s="189">
        <v>24</v>
      </c>
      <c r="H165" s="70"/>
      <c r="I165" s="190">
        <v>24</v>
      </c>
      <c r="J165" s="191">
        <v>21</v>
      </c>
      <c r="K165" s="192">
        <v>21</v>
      </c>
      <c r="L165" s="192">
        <f>(L162/L164)/12*1000</f>
        <v>949.65909090909099</v>
      </c>
      <c r="M165" s="192">
        <v>24</v>
      </c>
      <c r="N165" s="189">
        <f>(N162/N164)/12*1000</f>
        <v>1995.2272727272725</v>
      </c>
      <c r="O165" s="192">
        <v>24</v>
      </c>
      <c r="P165" s="189">
        <f>(P162/P164)/12*1000</f>
        <v>3062.2727272727275</v>
      </c>
      <c r="Q165" s="187">
        <v>24</v>
      </c>
      <c r="R165" s="174">
        <f>(R162/R164)/12*1000</f>
        <v>3772.8819444444448</v>
      </c>
      <c r="S165" s="130">
        <f t="shared" si="41"/>
        <v>1.1428571428571428</v>
      </c>
      <c r="T165" s="130">
        <f t="shared" si="40"/>
        <v>0.875</v>
      </c>
      <c r="U165" s="131"/>
    </row>
    <row r="166" spans="1:23" ht="41.25" customHeight="1">
      <c r="A166" s="331"/>
      <c r="B166" s="24">
        <v>6</v>
      </c>
      <c r="C166" s="19" t="s">
        <v>22</v>
      </c>
      <c r="D166" s="273" t="s">
        <v>317</v>
      </c>
      <c r="E166" s="272"/>
      <c r="F166" s="125">
        <f t="shared" si="45"/>
        <v>150</v>
      </c>
      <c r="G166" s="174">
        <f>(G160/G165)/12*1000</f>
        <v>4033.6111111111109</v>
      </c>
      <c r="H166" s="70"/>
      <c r="I166" s="175">
        <f t="shared" ref="I166:R166" si="48">(I160/I165)/12*1000</f>
        <v>4651.1111111111104</v>
      </c>
      <c r="J166" s="176">
        <f t="shared" si="48"/>
        <v>4955.039682539682</v>
      </c>
      <c r="K166" s="70">
        <f t="shared" si="48"/>
        <v>1611.438492063492</v>
      </c>
      <c r="L166" s="70">
        <f t="shared" si="48"/>
        <v>23.669019983247576</v>
      </c>
      <c r="M166" s="70">
        <f t="shared" si="48"/>
        <v>2820.0173611111113</v>
      </c>
      <c r="N166" s="70">
        <f t="shared" si="48"/>
        <v>23.578349850020885</v>
      </c>
      <c r="O166" s="70">
        <f t="shared" si="48"/>
        <v>4230.0260416666661</v>
      </c>
      <c r="P166" s="177">
        <f t="shared" si="48"/>
        <v>23.528820939092572</v>
      </c>
      <c r="Q166" s="177">
        <f t="shared" si="48"/>
        <v>5640.0347222222226</v>
      </c>
      <c r="R166" s="177">
        <f t="shared" si="48"/>
        <v>25.658546461866941</v>
      </c>
      <c r="S166" s="130">
        <f t="shared" si="41"/>
        <v>1.138242089583317</v>
      </c>
      <c r="T166" s="142">
        <f t="shared" si="40"/>
        <v>1.2284376321977037</v>
      </c>
      <c r="U166" s="131"/>
    </row>
    <row r="167" spans="1:23" ht="40.5" customHeight="1">
      <c r="A167" s="331"/>
      <c r="B167" s="24"/>
      <c r="C167" s="19" t="s">
        <v>24</v>
      </c>
      <c r="D167" s="273" t="s">
        <v>318</v>
      </c>
      <c r="E167" s="272"/>
      <c r="F167" s="125">
        <f t="shared" si="45"/>
        <v>151</v>
      </c>
      <c r="G167" s="174">
        <v>0</v>
      </c>
      <c r="H167" s="125"/>
      <c r="I167" s="175">
        <v>0</v>
      </c>
      <c r="J167" s="176">
        <v>0</v>
      </c>
      <c r="K167" s="193">
        <v>0</v>
      </c>
      <c r="L167" s="194">
        <f>L14/L164</f>
        <v>14.221363636363636</v>
      </c>
      <c r="M167" s="193">
        <v>0</v>
      </c>
      <c r="N167" s="194">
        <f>N14/N164</f>
        <v>47.139999999999993</v>
      </c>
      <c r="O167" s="193">
        <v>0</v>
      </c>
      <c r="P167" s="194">
        <f>P14/P164</f>
        <v>70.803636363636357</v>
      </c>
      <c r="Q167" s="129">
        <v>0</v>
      </c>
      <c r="R167" s="194">
        <f>R14/R164</f>
        <v>103.96041666666667</v>
      </c>
      <c r="S167" s="130" t="str">
        <f t="shared" si="41"/>
        <v>0</v>
      </c>
      <c r="T167" s="142" t="str">
        <f t="shared" si="40"/>
        <v>0</v>
      </c>
      <c r="U167" s="131"/>
    </row>
    <row r="168" spans="1:23" ht="42" customHeight="1">
      <c r="A168" s="331"/>
      <c r="B168" s="24"/>
      <c r="C168" s="19" t="s">
        <v>72</v>
      </c>
      <c r="D168" s="273" t="s">
        <v>319</v>
      </c>
      <c r="E168" s="272"/>
      <c r="F168" s="125">
        <f t="shared" si="45"/>
        <v>152</v>
      </c>
      <c r="G168" s="174"/>
      <c r="H168" s="125"/>
      <c r="I168" s="175"/>
      <c r="J168" s="176"/>
      <c r="K168" s="195"/>
      <c r="L168" s="20"/>
      <c r="M168" s="195"/>
      <c r="N168" s="20"/>
      <c r="O168" s="195"/>
      <c r="P168" s="20"/>
      <c r="Q168" s="129"/>
      <c r="R168" s="174"/>
      <c r="S168" s="130" t="str">
        <f t="shared" si="41"/>
        <v>0</v>
      </c>
      <c r="T168" s="142" t="str">
        <f t="shared" si="40"/>
        <v>0</v>
      </c>
      <c r="U168" s="131"/>
    </row>
    <row r="169" spans="1:23" ht="42" customHeight="1">
      <c r="A169" s="331"/>
      <c r="B169" s="24">
        <v>7</v>
      </c>
      <c r="C169" s="19" t="s">
        <v>22</v>
      </c>
      <c r="D169" s="273" t="s">
        <v>320</v>
      </c>
      <c r="E169" s="273"/>
      <c r="F169" s="125">
        <f t="shared" si="45"/>
        <v>153</v>
      </c>
      <c r="G169" s="174"/>
      <c r="H169" s="125"/>
      <c r="I169" s="175"/>
      <c r="J169" s="176"/>
      <c r="K169" s="195"/>
      <c r="L169" s="20"/>
      <c r="M169" s="195"/>
      <c r="N169" s="20"/>
      <c r="O169" s="195"/>
      <c r="P169" s="20"/>
      <c r="Q169" s="129"/>
      <c r="R169" s="174"/>
      <c r="S169" s="130" t="str">
        <f t="shared" si="41"/>
        <v>0</v>
      </c>
      <c r="T169" s="142" t="str">
        <f t="shared" si="40"/>
        <v>0</v>
      </c>
      <c r="U169" s="131"/>
    </row>
    <row r="170" spans="1:23" ht="31.5" customHeight="1">
      <c r="A170" s="331"/>
      <c r="B170" s="271"/>
      <c r="C170" s="19" t="s">
        <v>24</v>
      </c>
      <c r="D170" s="273" t="s">
        <v>321</v>
      </c>
      <c r="E170" s="273"/>
      <c r="F170" s="125">
        <f t="shared" si="45"/>
        <v>154</v>
      </c>
      <c r="G170" s="174"/>
      <c r="H170" s="125"/>
      <c r="I170" s="175"/>
      <c r="J170" s="176"/>
      <c r="K170" s="195"/>
      <c r="L170" s="20"/>
      <c r="M170" s="195"/>
      <c r="N170" s="20"/>
      <c r="O170" s="195"/>
      <c r="P170" s="20"/>
      <c r="Q170" s="129"/>
      <c r="R170" s="174"/>
      <c r="S170" s="130" t="str">
        <f t="shared" si="41"/>
        <v>0</v>
      </c>
      <c r="T170" s="142" t="str">
        <f t="shared" si="40"/>
        <v>0</v>
      </c>
      <c r="U170" s="131"/>
    </row>
    <row r="171" spans="1:23" ht="30.75" customHeight="1">
      <c r="A171" s="331"/>
      <c r="B171" s="271"/>
      <c r="C171" s="19" t="s">
        <v>72</v>
      </c>
      <c r="D171" s="302" t="s">
        <v>322</v>
      </c>
      <c r="E171" s="302"/>
      <c r="F171" s="125">
        <f t="shared" si="45"/>
        <v>155</v>
      </c>
      <c r="G171" s="174"/>
      <c r="H171" s="125"/>
      <c r="I171" s="175"/>
      <c r="J171" s="176"/>
      <c r="K171" s="195"/>
      <c r="L171" s="20"/>
      <c r="M171" s="195"/>
      <c r="N171" s="20"/>
      <c r="O171" s="195"/>
      <c r="P171" s="20"/>
      <c r="Q171" s="129"/>
      <c r="R171" s="174"/>
      <c r="S171" s="130" t="str">
        <f t="shared" si="41"/>
        <v>0</v>
      </c>
      <c r="T171" s="142" t="str">
        <f t="shared" si="40"/>
        <v>0</v>
      </c>
      <c r="U171" s="131"/>
    </row>
    <row r="172" spans="1:23" ht="23.25" customHeight="1">
      <c r="A172" s="331"/>
      <c r="B172" s="271"/>
      <c r="C172" s="19" t="s">
        <v>149</v>
      </c>
      <c r="D172" s="273" t="s">
        <v>323</v>
      </c>
      <c r="E172" s="273"/>
      <c r="F172" s="125">
        <f t="shared" si="45"/>
        <v>156</v>
      </c>
      <c r="G172" s="174"/>
      <c r="H172" s="125"/>
      <c r="I172" s="175"/>
      <c r="J172" s="176"/>
      <c r="K172" s="195"/>
      <c r="L172" s="20"/>
      <c r="M172" s="195"/>
      <c r="N172" s="20"/>
      <c r="O172" s="195"/>
      <c r="P172" s="20"/>
      <c r="Q172" s="129"/>
      <c r="R172" s="174"/>
      <c r="S172" s="130" t="str">
        <f t="shared" si="41"/>
        <v>0</v>
      </c>
      <c r="T172" s="142" t="str">
        <f t="shared" si="40"/>
        <v>0</v>
      </c>
      <c r="U172" s="131"/>
    </row>
    <row r="173" spans="1:23" ht="19.5" customHeight="1">
      <c r="A173" s="331"/>
      <c r="B173" s="271"/>
      <c r="C173" s="271"/>
      <c r="D173" s="273"/>
      <c r="E173" s="24" t="s">
        <v>324</v>
      </c>
      <c r="F173" s="125">
        <f t="shared" si="45"/>
        <v>157</v>
      </c>
      <c r="G173" s="174"/>
      <c r="H173" s="125"/>
      <c r="I173" s="175"/>
      <c r="J173" s="176"/>
      <c r="K173" s="195"/>
      <c r="L173" s="20"/>
      <c r="M173" s="195"/>
      <c r="N173" s="20"/>
      <c r="O173" s="195"/>
      <c r="P173" s="20"/>
      <c r="Q173" s="129"/>
      <c r="R173" s="174"/>
      <c r="S173" s="130" t="str">
        <f t="shared" si="41"/>
        <v>0</v>
      </c>
      <c r="T173" s="142" t="str">
        <f t="shared" si="40"/>
        <v>0</v>
      </c>
      <c r="U173" s="131"/>
    </row>
    <row r="174" spans="1:23" ht="22.5" customHeight="1">
      <c r="A174" s="331"/>
      <c r="B174" s="271"/>
      <c r="C174" s="271"/>
      <c r="D174" s="273"/>
      <c r="E174" s="24" t="s">
        <v>325</v>
      </c>
      <c r="F174" s="125">
        <f t="shared" si="45"/>
        <v>158</v>
      </c>
      <c r="G174" s="174"/>
      <c r="H174" s="125"/>
      <c r="I174" s="175"/>
      <c r="J174" s="176"/>
      <c r="K174" s="195"/>
      <c r="L174" s="20"/>
      <c r="M174" s="195"/>
      <c r="N174" s="20"/>
      <c r="O174" s="195"/>
      <c r="P174" s="20"/>
      <c r="Q174" s="129"/>
      <c r="R174" s="174"/>
      <c r="S174" s="130" t="str">
        <f t="shared" si="41"/>
        <v>0</v>
      </c>
      <c r="T174" s="142" t="str">
        <f t="shared" si="40"/>
        <v>0</v>
      </c>
      <c r="U174" s="131"/>
    </row>
    <row r="175" spans="1:23" ht="21" customHeight="1">
      <c r="A175" s="331"/>
      <c r="B175" s="271"/>
      <c r="C175" s="271"/>
      <c r="D175" s="273"/>
      <c r="E175" s="24" t="s">
        <v>326</v>
      </c>
      <c r="F175" s="125">
        <f t="shared" si="45"/>
        <v>159</v>
      </c>
      <c r="G175" s="174"/>
      <c r="H175" s="125"/>
      <c r="I175" s="175"/>
      <c r="J175" s="176"/>
      <c r="K175" s="195"/>
      <c r="L175" s="20"/>
      <c r="M175" s="195"/>
      <c r="N175" s="20"/>
      <c r="O175" s="195"/>
      <c r="P175" s="20"/>
      <c r="Q175" s="129"/>
      <c r="R175" s="174"/>
      <c r="S175" s="130" t="str">
        <f t="shared" si="41"/>
        <v>0</v>
      </c>
      <c r="T175" s="142" t="str">
        <f t="shared" si="40"/>
        <v>0</v>
      </c>
      <c r="U175" s="131"/>
    </row>
    <row r="176" spans="1:23" ht="23.25" customHeight="1">
      <c r="A176" s="331"/>
      <c r="B176" s="271"/>
      <c r="C176" s="271"/>
      <c r="D176" s="273"/>
      <c r="E176" s="24" t="s">
        <v>327</v>
      </c>
      <c r="F176" s="125">
        <f t="shared" si="45"/>
        <v>160</v>
      </c>
      <c r="G176" s="174"/>
      <c r="H176" s="125"/>
      <c r="I176" s="175"/>
      <c r="J176" s="176"/>
      <c r="K176" s="195"/>
      <c r="L176" s="20"/>
      <c r="M176" s="195"/>
      <c r="N176" s="20"/>
      <c r="O176" s="195"/>
      <c r="P176" s="20"/>
      <c r="Q176" s="129"/>
      <c r="R176" s="174"/>
      <c r="S176" s="130" t="str">
        <f t="shared" si="41"/>
        <v>0</v>
      </c>
      <c r="T176" s="142" t="str">
        <f t="shared" si="40"/>
        <v>0</v>
      </c>
      <c r="U176" s="131"/>
    </row>
    <row r="177" spans="1:21" ht="24" customHeight="1">
      <c r="A177" s="331"/>
      <c r="B177" s="196">
        <v>8</v>
      </c>
      <c r="C177" s="196"/>
      <c r="D177" s="302" t="s">
        <v>328</v>
      </c>
      <c r="E177" s="302"/>
      <c r="F177" s="125">
        <f t="shared" si="45"/>
        <v>161</v>
      </c>
      <c r="G177" s="174"/>
      <c r="H177" s="125"/>
      <c r="I177" s="175"/>
      <c r="J177" s="176"/>
      <c r="K177" s="195"/>
      <c r="L177" s="20"/>
      <c r="M177" s="195"/>
      <c r="N177" s="20"/>
      <c r="O177" s="195"/>
      <c r="P177" s="20"/>
      <c r="Q177" s="129"/>
      <c r="R177" s="174"/>
      <c r="S177" s="130" t="str">
        <f t="shared" si="41"/>
        <v>0</v>
      </c>
      <c r="T177" s="142" t="str">
        <f t="shared" si="40"/>
        <v>0</v>
      </c>
      <c r="U177" s="131"/>
    </row>
    <row r="178" spans="1:21" ht="20.25" customHeight="1">
      <c r="A178" s="331"/>
      <c r="B178" s="196">
        <v>9</v>
      </c>
      <c r="C178" s="196"/>
      <c r="D178" s="302" t="s">
        <v>329</v>
      </c>
      <c r="E178" s="302"/>
      <c r="F178" s="125">
        <f t="shared" si="45"/>
        <v>162</v>
      </c>
      <c r="G178" s="174"/>
      <c r="H178" s="125"/>
      <c r="I178" s="175"/>
      <c r="J178" s="176"/>
      <c r="K178" s="195"/>
      <c r="L178" s="20"/>
      <c r="M178" s="195"/>
      <c r="N178" s="20"/>
      <c r="O178" s="195"/>
      <c r="P178" s="20"/>
      <c r="Q178" s="129"/>
      <c r="R178" s="174"/>
      <c r="S178" s="130" t="str">
        <f t="shared" si="41"/>
        <v>0</v>
      </c>
      <c r="T178" s="142" t="str">
        <f t="shared" si="40"/>
        <v>0</v>
      </c>
      <c r="U178" s="131"/>
    </row>
    <row r="179" spans="1:21" ht="19.5" customHeight="1">
      <c r="A179" s="331"/>
      <c r="B179" s="339"/>
      <c r="C179" s="196"/>
      <c r="D179" s="24"/>
      <c r="E179" s="24" t="s">
        <v>330</v>
      </c>
      <c r="F179" s="125">
        <f t="shared" si="45"/>
        <v>163</v>
      </c>
      <c r="G179" s="174"/>
      <c r="H179" s="125"/>
      <c r="I179" s="175"/>
      <c r="J179" s="176"/>
      <c r="K179" s="195"/>
      <c r="L179" s="20"/>
      <c r="M179" s="195"/>
      <c r="N179" s="20"/>
      <c r="O179" s="195"/>
      <c r="P179" s="20"/>
      <c r="Q179" s="129"/>
      <c r="R179" s="174"/>
      <c r="S179" s="130" t="str">
        <f t="shared" si="41"/>
        <v>0</v>
      </c>
      <c r="T179" s="142" t="str">
        <f t="shared" si="40"/>
        <v>0</v>
      </c>
      <c r="U179" s="131"/>
    </row>
    <row r="180" spans="1:21" ht="17.25" customHeight="1">
      <c r="A180" s="331"/>
      <c r="B180" s="339"/>
      <c r="C180" s="196"/>
      <c r="D180" s="24"/>
      <c r="E180" s="24" t="s">
        <v>331</v>
      </c>
      <c r="F180" s="125">
        <f t="shared" si="45"/>
        <v>164</v>
      </c>
      <c r="G180" s="174"/>
      <c r="H180" s="125"/>
      <c r="I180" s="175"/>
      <c r="J180" s="176"/>
      <c r="K180" s="195"/>
      <c r="L180" s="20"/>
      <c r="M180" s="195"/>
      <c r="N180" s="20"/>
      <c r="O180" s="195"/>
      <c r="P180" s="20"/>
      <c r="Q180" s="129"/>
      <c r="R180" s="174"/>
      <c r="S180" s="130" t="str">
        <f t="shared" si="41"/>
        <v>0</v>
      </c>
      <c r="T180" s="142" t="str">
        <f t="shared" si="40"/>
        <v>0</v>
      </c>
      <c r="U180" s="131"/>
    </row>
    <row r="181" spans="1:21" ht="20.25" customHeight="1">
      <c r="A181" s="331"/>
      <c r="B181" s="339"/>
      <c r="C181" s="196"/>
      <c r="D181" s="24"/>
      <c r="E181" s="24" t="s">
        <v>332</v>
      </c>
      <c r="F181" s="125">
        <f t="shared" si="45"/>
        <v>165</v>
      </c>
      <c r="G181" s="174"/>
      <c r="H181" s="125"/>
      <c r="I181" s="175"/>
      <c r="J181" s="176"/>
      <c r="K181" s="195"/>
      <c r="L181" s="20"/>
      <c r="M181" s="195"/>
      <c r="N181" s="20"/>
      <c r="O181" s="195"/>
      <c r="P181" s="20"/>
      <c r="Q181" s="129"/>
      <c r="R181" s="174"/>
      <c r="S181" s="130" t="str">
        <f t="shared" si="41"/>
        <v>0</v>
      </c>
      <c r="T181" s="142" t="str">
        <f t="shared" si="40"/>
        <v>0</v>
      </c>
      <c r="U181" s="131"/>
    </row>
    <row r="182" spans="1:21" ht="22.5" customHeight="1">
      <c r="A182" s="331"/>
      <c r="B182" s="339"/>
      <c r="C182" s="196"/>
      <c r="D182" s="24"/>
      <c r="E182" s="24" t="s">
        <v>333</v>
      </c>
      <c r="F182" s="125">
        <f t="shared" si="45"/>
        <v>166</v>
      </c>
      <c r="G182" s="174"/>
      <c r="H182" s="125"/>
      <c r="I182" s="175"/>
      <c r="J182" s="176"/>
      <c r="K182" s="195"/>
      <c r="L182" s="20"/>
      <c r="M182" s="195"/>
      <c r="N182" s="20"/>
      <c r="O182" s="195"/>
      <c r="P182" s="20"/>
      <c r="Q182" s="129"/>
      <c r="R182" s="174"/>
      <c r="S182" s="130" t="str">
        <f t="shared" si="41"/>
        <v>0</v>
      </c>
      <c r="T182" s="142" t="str">
        <f t="shared" si="40"/>
        <v>0</v>
      </c>
      <c r="U182" s="131"/>
    </row>
    <row r="183" spans="1:21" s="87" customFormat="1">
      <c r="A183" s="331"/>
      <c r="B183" s="339"/>
      <c r="C183" s="196"/>
      <c r="D183" s="24"/>
      <c r="E183" s="24" t="s">
        <v>334</v>
      </c>
      <c r="F183" s="125">
        <f t="shared" si="45"/>
        <v>167</v>
      </c>
      <c r="G183" s="174"/>
      <c r="H183" s="125"/>
      <c r="I183" s="175"/>
      <c r="J183" s="176"/>
      <c r="K183" s="195"/>
      <c r="L183" s="20"/>
      <c r="M183" s="195"/>
      <c r="N183" s="20"/>
      <c r="O183" s="195"/>
      <c r="P183" s="20"/>
      <c r="Q183" s="129"/>
      <c r="R183" s="174"/>
      <c r="S183" s="130"/>
      <c r="T183" s="142"/>
    </row>
    <row r="184" spans="1:21" s="87" customFormat="1">
      <c r="A184" s="331"/>
      <c r="B184" s="196">
        <v>10</v>
      </c>
      <c r="C184" s="196"/>
      <c r="D184" s="302" t="s">
        <v>335</v>
      </c>
      <c r="E184" s="302"/>
      <c r="F184" s="125">
        <f t="shared" si="45"/>
        <v>168</v>
      </c>
      <c r="G184" s="174"/>
      <c r="H184" s="125"/>
      <c r="I184" s="175"/>
      <c r="J184" s="176"/>
      <c r="K184" s="195"/>
      <c r="L184" s="20"/>
      <c r="M184" s="195"/>
      <c r="N184" s="20"/>
      <c r="O184" s="195"/>
      <c r="P184" s="20"/>
      <c r="Q184" s="129"/>
      <c r="R184" s="174"/>
      <c r="S184" s="130"/>
      <c r="T184" s="142"/>
    </row>
    <row r="185" spans="1:21" s="87" customFormat="1">
      <c r="A185" s="331"/>
      <c r="B185" s="196">
        <v>11</v>
      </c>
      <c r="C185" s="196"/>
      <c r="D185" s="271" t="s">
        <v>336</v>
      </c>
      <c r="E185" s="271"/>
      <c r="F185" s="125">
        <f t="shared" si="45"/>
        <v>169</v>
      </c>
      <c r="G185" s="174"/>
      <c r="H185" s="125"/>
      <c r="I185" s="175"/>
      <c r="J185" s="176"/>
      <c r="K185" s="195"/>
      <c r="L185" s="20"/>
      <c r="M185" s="195"/>
      <c r="N185" s="20"/>
      <c r="O185" s="195"/>
      <c r="P185" s="20"/>
      <c r="Q185" s="129"/>
      <c r="R185" s="174"/>
      <c r="S185" s="130"/>
      <c r="T185" s="142"/>
    </row>
    <row r="186" spans="1:21">
      <c r="A186" s="331"/>
      <c r="B186" s="196"/>
      <c r="C186" s="196"/>
      <c r="D186" s="19"/>
      <c r="E186" s="197" t="s">
        <v>337</v>
      </c>
      <c r="F186" s="125">
        <f t="shared" si="45"/>
        <v>170</v>
      </c>
      <c r="G186" s="174"/>
      <c r="H186" s="125"/>
      <c r="I186" s="175"/>
      <c r="J186" s="176"/>
      <c r="K186" s="195"/>
      <c r="L186" s="20"/>
      <c r="M186" s="195"/>
      <c r="N186" s="20"/>
      <c r="O186" s="195"/>
      <c r="P186" s="20"/>
      <c r="Q186" s="129"/>
      <c r="R186" s="174"/>
      <c r="S186" s="130"/>
      <c r="T186" s="142"/>
    </row>
    <row r="187" spans="1:21">
      <c r="A187" s="331"/>
      <c r="B187" s="196"/>
      <c r="C187" s="196"/>
      <c r="D187" s="19"/>
      <c r="E187" s="197" t="s">
        <v>338</v>
      </c>
      <c r="F187" s="125">
        <f t="shared" si="45"/>
        <v>171</v>
      </c>
      <c r="G187" s="174"/>
      <c r="H187" s="125"/>
      <c r="I187" s="175"/>
      <c r="J187" s="176"/>
      <c r="K187" s="195"/>
      <c r="L187" s="20"/>
      <c r="M187" s="195"/>
      <c r="N187" s="20"/>
      <c r="O187" s="195"/>
      <c r="P187" s="20"/>
      <c r="Q187" s="129"/>
      <c r="R187" s="174"/>
      <c r="S187" s="130"/>
      <c r="T187" s="142"/>
    </row>
    <row r="188" spans="1:21" ht="15.75" customHeight="1">
      <c r="F188" s="59"/>
      <c r="G188" s="340" t="s">
        <v>339</v>
      </c>
      <c r="H188" s="341"/>
      <c r="I188" s="341"/>
      <c r="J188" s="341"/>
      <c r="K188" s="341"/>
      <c r="L188" s="341"/>
      <c r="M188" s="341"/>
      <c r="N188" s="341"/>
      <c r="O188" s="341"/>
      <c r="P188" s="341"/>
      <c r="Q188" s="341"/>
      <c r="R188" s="341"/>
      <c r="S188" s="341"/>
      <c r="T188" s="341"/>
    </row>
    <row r="189" spans="1:21" ht="15">
      <c r="A189" s="338" t="s">
        <v>104</v>
      </c>
      <c r="B189" s="338"/>
      <c r="C189" s="338"/>
      <c r="D189" s="338"/>
      <c r="E189" s="338"/>
      <c r="F189" s="338"/>
      <c r="G189" s="338"/>
      <c r="H189" s="338"/>
      <c r="I189" s="338"/>
      <c r="J189" s="338"/>
      <c r="K189" s="338"/>
      <c r="L189" s="338"/>
      <c r="M189" s="338"/>
      <c r="N189" s="338"/>
      <c r="O189" s="338"/>
      <c r="P189" s="338"/>
      <c r="Q189" s="338"/>
      <c r="R189" s="338"/>
      <c r="S189" s="198"/>
      <c r="T189" s="199"/>
    </row>
    <row r="190" spans="1:21" ht="18.75" customHeight="1">
      <c r="A190" s="305" t="s">
        <v>107</v>
      </c>
      <c r="B190" s="305"/>
      <c r="C190" s="305"/>
      <c r="D190" s="305"/>
      <c r="E190" s="305"/>
      <c r="F190" s="305"/>
      <c r="G190" s="338"/>
      <c r="H190" s="338"/>
      <c r="I190" s="200"/>
      <c r="J190" s="338" t="s">
        <v>108</v>
      </c>
      <c r="K190" s="338"/>
      <c r="L190" s="338"/>
      <c r="M190" s="338"/>
      <c r="N190" s="201"/>
      <c r="O190" s="200"/>
      <c r="P190" s="200"/>
      <c r="Q190" s="59"/>
      <c r="R190" s="59"/>
    </row>
    <row r="191" spans="1:21" ht="18.75" customHeight="1">
      <c r="A191" s="305"/>
      <c r="B191" s="305"/>
      <c r="C191" s="305"/>
      <c r="D191" s="305"/>
      <c r="E191" s="305"/>
      <c r="F191" s="305"/>
      <c r="G191" s="36"/>
      <c r="H191" s="36"/>
      <c r="I191" s="36"/>
      <c r="J191" s="305" t="s">
        <v>109</v>
      </c>
      <c r="K191" s="305"/>
      <c r="L191" s="305"/>
      <c r="M191" s="305"/>
      <c r="N191" s="202"/>
      <c r="O191" s="36"/>
      <c r="P191" s="36"/>
      <c r="Q191" s="59"/>
      <c r="R191" s="59"/>
    </row>
    <row r="192" spans="1:21">
      <c r="F192" s="59"/>
      <c r="G192" s="203"/>
      <c r="H192" s="204"/>
      <c r="I192" s="205"/>
      <c r="J192" s="206"/>
      <c r="K192" s="204"/>
      <c r="L192" s="207"/>
      <c r="M192" s="204"/>
      <c r="N192" s="207"/>
      <c r="O192" s="204"/>
      <c r="P192" s="204"/>
      <c r="Q192" s="208"/>
      <c r="S192" s="59"/>
    </row>
    <row r="193" spans="6:19">
      <c r="F193" s="59"/>
      <c r="G193" s="203"/>
      <c r="H193" s="204"/>
      <c r="I193" s="205"/>
      <c r="J193" s="206"/>
      <c r="K193" s="204"/>
      <c r="L193" s="207"/>
      <c r="M193" s="204"/>
      <c r="N193" s="207"/>
      <c r="O193" s="204"/>
      <c r="P193" s="204"/>
      <c r="Q193" s="208"/>
      <c r="S193" s="59"/>
    </row>
    <row r="194" spans="6:19">
      <c r="F194" s="59"/>
      <c r="G194" s="203"/>
      <c r="H194" s="204"/>
      <c r="I194" s="205"/>
      <c r="J194" s="206"/>
      <c r="K194" s="204"/>
      <c r="L194" s="207"/>
      <c r="M194" s="204"/>
      <c r="N194" s="207"/>
      <c r="O194" s="204"/>
      <c r="P194" s="204"/>
      <c r="Q194" s="208"/>
      <c r="S194" s="59"/>
    </row>
    <row r="195" spans="6:19">
      <c r="F195" s="59"/>
      <c r="G195" s="203"/>
      <c r="H195" s="204"/>
      <c r="I195" s="205"/>
      <c r="J195" s="206"/>
      <c r="K195" s="204"/>
      <c r="L195" s="207"/>
      <c r="M195" s="204"/>
      <c r="N195" s="207"/>
      <c r="O195" s="204"/>
      <c r="P195" s="204"/>
      <c r="Q195" s="208"/>
      <c r="S195" s="59"/>
    </row>
    <row r="196" spans="6:19">
      <c r="F196" s="59"/>
      <c r="G196" s="203"/>
      <c r="H196" s="204"/>
      <c r="I196" s="205"/>
      <c r="J196" s="206"/>
      <c r="K196" s="204"/>
      <c r="L196" s="207"/>
      <c r="M196" s="204"/>
      <c r="N196" s="207"/>
      <c r="O196" s="204"/>
      <c r="P196" s="204"/>
      <c r="Q196" s="208"/>
      <c r="S196" s="59"/>
    </row>
    <row r="197" spans="6:19">
      <c r="F197" s="59"/>
      <c r="G197" s="203"/>
      <c r="H197" s="204"/>
      <c r="I197" s="205"/>
      <c r="J197" s="206"/>
      <c r="K197" s="204"/>
      <c r="L197" s="207"/>
      <c r="M197" s="204"/>
      <c r="N197" s="207"/>
      <c r="O197" s="204"/>
      <c r="P197" s="204"/>
      <c r="Q197" s="208"/>
      <c r="S197" s="59"/>
    </row>
    <row r="198" spans="6:19">
      <c r="F198" s="59"/>
      <c r="G198" s="203"/>
      <c r="H198" s="204"/>
      <c r="I198" s="205"/>
      <c r="J198" s="206"/>
      <c r="K198" s="204"/>
      <c r="L198" s="207"/>
      <c r="M198" s="204"/>
      <c r="N198" s="207"/>
      <c r="O198" s="204"/>
      <c r="P198" s="204"/>
      <c r="Q198" s="208"/>
      <c r="S198" s="59"/>
    </row>
    <row r="199" spans="6:19">
      <c r="F199" s="59"/>
      <c r="G199" s="203"/>
      <c r="H199" s="204"/>
      <c r="I199" s="205"/>
      <c r="J199" s="206"/>
      <c r="K199" s="204"/>
      <c r="L199" s="207"/>
      <c r="M199" s="204"/>
      <c r="N199" s="207"/>
      <c r="O199" s="204"/>
      <c r="P199" s="204"/>
      <c r="Q199" s="208"/>
      <c r="S199" s="59"/>
    </row>
    <row r="200" spans="6:19">
      <c r="F200" s="59"/>
      <c r="G200" s="203"/>
      <c r="H200" s="204"/>
      <c r="I200" s="205"/>
      <c r="J200" s="206"/>
      <c r="K200" s="204"/>
      <c r="L200" s="207"/>
      <c r="M200" s="204"/>
      <c r="N200" s="207"/>
      <c r="O200" s="204"/>
      <c r="P200" s="204"/>
      <c r="Q200" s="208"/>
      <c r="S200" s="59"/>
    </row>
    <row r="201" spans="6:19">
      <c r="F201" s="59"/>
      <c r="G201" s="203"/>
      <c r="H201" s="204"/>
      <c r="I201" s="205"/>
      <c r="J201" s="206"/>
      <c r="K201" s="204"/>
      <c r="L201" s="207"/>
      <c r="M201" s="204"/>
      <c r="N201" s="207"/>
      <c r="O201" s="204"/>
      <c r="P201" s="204"/>
      <c r="Q201" s="208"/>
      <c r="S201" s="59"/>
    </row>
    <row r="202" spans="6:19">
      <c r="F202" s="59"/>
      <c r="G202" s="203"/>
      <c r="H202" s="204"/>
      <c r="I202" s="205"/>
      <c r="J202" s="206"/>
      <c r="K202" s="204"/>
      <c r="L202" s="207"/>
      <c r="M202" s="204"/>
      <c r="N202" s="207"/>
      <c r="O202" s="204"/>
      <c r="P202" s="204"/>
      <c r="Q202" s="208"/>
      <c r="S202" s="59"/>
    </row>
    <row r="203" spans="6:19">
      <c r="F203" s="59"/>
      <c r="G203" s="203"/>
      <c r="H203" s="204"/>
      <c r="I203" s="205"/>
      <c r="J203" s="206"/>
      <c r="K203" s="204"/>
      <c r="L203" s="207"/>
      <c r="M203" s="204"/>
      <c r="N203" s="207"/>
      <c r="O203" s="204"/>
      <c r="P203" s="204"/>
      <c r="Q203" s="208"/>
      <c r="S203" s="59"/>
    </row>
    <row r="204" spans="6:19">
      <c r="F204" s="59"/>
      <c r="G204" s="203"/>
      <c r="H204" s="204"/>
      <c r="I204" s="205"/>
      <c r="J204" s="206"/>
      <c r="K204" s="204"/>
      <c r="L204" s="207"/>
      <c r="M204" s="204"/>
      <c r="N204" s="207"/>
      <c r="O204" s="204"/>
      <c r="P204" s="204"/>
      <c r="Q204" s="208"/>
      <c r="S204" s="59"/>
    </row>
    <row r="205" spans="6:19">
      <c r="F205" s="59"/>
      <c r="G205" s="203"/>
      <c r="H205" s="204"/>
      <c r="I205" s="205"/>
      <c r="J205" s="206"/>
      <c r="K205" s="204"/>
      <c r="L205" s="207"/>
      <c r="M205" s="204"/>
      <c r="N205" s="207"/>
      <c r="O205" s="204"/>
      <c r="P205" s="204"/>
      <c r="Q205" s="208"/>
      <c r="S205" s="59"/>
    </row>
    <row r="206" spans="6:19">
      <c r="F206" s="59"/>
      <c r="G206" s="203"/>
      <c r="H206" s="204"/>
      <c r="I206" s="205"/>
      <c r="J206" s="206"/>
      <c r="K206" s="204"/>
      <c r="L206" s="207"/>
      <c r="M206" s="204"/>
      <c r="N206" s="207"/>
      <c r="O206" s="204"/>
      <c r="P206" s="204"/>
      <c r="Q206" s="208"/>
      <c r="S206" s="59"/>
    </row>
    <row r="207" spans="6:19">
      <c r="F207" s="59"/>
      <c r="G207" s="203"/>
      <c r="H207" s="204"/>
      <c r="I207" s="205"/>
      <c r="J207" s="206"/>
      <c r="K207" s="204"/>
      <c r="L207" s="207"/>
      <c r="M207" s="204"/>
      <c r="N207" s="207"/>
      <c r="O207" s="204"/>
      <c r="P207" s="204"/>
      <c r="Q207" s="208"/>
      <c r="S207" s="59"/>
    </row>
    <row r="208" spans="6:19">
      <c r="F208" s="59"/>
      <c r="G208" s="203"/>
      <c r="H208" s="204"/>
      <c r="I208" s="205"/>
      <c r="J208" s="206"/>
      <c r="K208" s="204"/>
      <c r="L208" s="207"/>
      <c r="M208" s="204"/>
      <c r="N208" s="207"/>
      <c r="O208" s="204"/>
      <c r="P208" s="204"/>
      <c r="Q208" s="208"/>
      <c r="S208" s="59"/>
    </row>
    <row r="209" spans="6:19">
      <c r="F209" s="59"/>
      <c r="G209" s="203"/>
      <c r="H209" s="204"/>
      <c r="I209" s="205"/>
      <c r="J209" s="206"/>
      <c r="K209" s="204"/>
      <c r="L209" s="207"/>
      <c r="M209" s="204"/>
      <c r="N209" s="207"/>
      <c r="O209" s="204"/>
      <c r="P209" s="204"/>
      <c r="Q209" s="208"/>
      <c r="S209" s="59"/>
    </row>
    <row r="210" spans="6:19">
      <c r="F210" s="59"/>
      <c r="G210" s="203"/>
      <c r="H210" s="204"/>
      <c r="I210" s="205"/>
      <c r="J210" s="206"/>
      <c r="K210" s="204"/>
      <c r="L210" s="207"/>
      <c r="M210" s="204"/>
      <c r="N210" s="207"/>
      <c r="O210" s="204"/>
      <c r="P210" s="204"/>
      <c r="Q210" s="208"/>
      <c r="S210" s="59"/>
    </row>
    <row r="211" spans="6:19">
      <c r="F211" s="59"/>
      <c r="G211" s="203"/>
      <c r="H211" s="204"/>
      <c r="I211" s="205"/>
      <c r="J211" s="206"/>
      <c r="K211" s="204"/>
      <c r="L211" s="207"/>
      <c r="M211" s="204"/>
      <c r="N211" s="207"/>
      <c r="O211" s="204"/>
      <c r="P211" s="204"/>
      <c r="Q211" s="208"/>
      <c r="S211" s="59"/>
    </row>
    <row r="212" spans="6:19">
      <c r="F212" s="59"/>
      <c r="G212" s="203"/>
      <c r="H212" s="204"/>
      <c r="I212" s="205"/>
      <c r="J212" s="206"/>
      <c r="K212" s="204"/>
      <c r="L212" s="207"/>
      <c r="M212" s="204"/>
      <c r="N212" s="207"/>
      <c r="O212" s="204"/>
      <c r="P212" s="204"/>
      <c r="Q212" s="208"/>
      <c r="S212" s="59"/>
    </row>
    <row r="213" spans="6:19">
      <c r="F213" s="59"/>
      <c r="G213" s="203"/>
      <c r="H213" s="204"/>
      <c r="I213" s="205"/>
      <c r="J213" s="206"/>
      <c r="K213" s="204"/>
      <c r="L213" s="207"/>
      <c r="M213" s="204"/>
      <c r="N213" s="207"/>
      <c r="O213" s="204"/>
      <c r="P213" s="204"/>
      <c r="Q213" s="208"/>
      <c r="S213" s="59"/>
    </row>
    <row r="214" spans="6:19">
      <c r="F214" s="59"/>
      <c r="G214" s="203"/>
      <c r="H214" s="204"/>
      <c r="I214" s="205"/>
      <c r="J214" s="206"/>
      <c r="K214" s="204"/>
      <c r="L214" s="207"/>
      <c r="M214" s="204"/>
      <c r="N214" s="207"/>
      <c r="O214" s="204"/>
      <c r="P214" s="204"/>
      <c r="Q214" s="208"/>
      <c r="S214" s="59"/>
    </row>
    <row r="215" spans="6:19">
      <c r="F215" s="59"/>
      <c r="G215" s="203"/>
      <c r="H215" s="204"/>
      <c r="I215" s="205"/>
      <c r="J215" s="206"/>
      <c r="K215" s="204"/>
      <c r="L215" s="207"/>
      <c r="M215" s="204"/>
      <c r="N215" s="207"/>
      <c r="O215" s="204"/>
      <c r="P215" s="204"/>
      <c r="Q215" s="208"/>
      <c r="S215" s="59"/>
    </row>
    <row r="216" spans="6:19">
      <c r="F216" s="59"/>
      <c r="G216" s="203"/>
      <c r="H216" s="204"/>
      <c r="I216" s="205"/>
      <c r="J216" s="206"/>
      <c r="K216" s="204"/>
      <c r="L216" s="207"/>
      <c r="M216" s="204"/>
      <c r="N216" s="207"/>
      <c r="O216" s="204"/>
      <c r="P216" s="204"/>
      <c r="Q216" s="208"/>
      <c r="S216" s="59"/>
    </row>
    <row r="217" spans="6:19">
      <c r="F217" s="59"/>
      <c r="G217" s="203"/>
      <c r="H217" s="204"/>
      <c r="I217" s="205"/>
      <c r="J217" s="206"/>
      <c r="K217" s="204"/>
      <c r="L217" s="207"/>
      <c r="M217" s="204"/>
      <c r="N217" s="207"/>
      <c r="O217" s="204"/>
      <c r="P217" s="204"/>
      <c r="Q217" s="208"/>
      <c r="S217" s="59"/>
    </row>
    <row r="218" spans="6:19">
      <c r="F218" s="59"/>
      <c r="G218" s="203"/>
      <c r="H218" s="204"/>
      <c r="I218" s="205"/>
      <c r="J218" s="206"/>
      <c r="K218" s="204"/>
      <c r="L218" s="207"/>
      <c r="M218" s="204"/>
      <c r="N218" s="207"/>
      <c r="O218" s="204"/>
      <c r="P218" s="204"/>
      <c r="Q218" s="208"/>
      <c r="S218" s="59"/>
    </row>
    <row r="219" spans="6:19">
      <c r="F219" s="59"/>
      <c r="G219" s="203"/>
      <c r="H219" s="204"/>
      <c r="I219" s="205"/>
      <c r="J219" s="206"/>
      <c r="K219" s="204"/>
      <c r="L219" s="207"/>
      <c r="M219" s="204"/>
      <c r="N219" s="207"/>
      <c r="O219" s="204"/>
      <c r="P219" s="204"/>
      <c r="Q219" s="208"/>
      <c r="S219" s="59"/>
    </row>
    <row r="220" spans="6:19">
      <c r="F220" s="59"/>
      <c r="G220" s="203"/>
      <c r="H220" s="204"/>
      <c r="I220" s="205"/>
      <c r="J220" s="206"/>
      <c r="K220" s="204"/>
      <c r="L220" s="207"/>
      <c r="M220" s="204"/>
      <c r="N220" s="207"/>
      <c r="O220" s="204"/>
      <c r="P220" s="204"/>
      <c r="Q220" s="208"/>
      <c r="S220" s="59"/>
    </row>
    <row r="221" spans="6:19">
      <c r="F221" s="59"/>
      <c r="G221" s="203"/>
      <c r="H221" s="204"/>
      <c r="I221" s="205"/>
      <c r="J221" s="206"/>
      <c r="K221" s="204"/>
      <c r="L221" s="207"/>
      <c r="M221" s="204"/>
      <c r="N221" s="207"/>
      <c r="O221" s="204"/>
      <c r="P221" s="204"/>
      <c r="Q221" s="208"/>
      <c r="S221" s="59"/>
    </row>
    <row r="222" spans="6:19">
      <c r="F222" s="59"/>
      <c r="G222" s="203"/>
      <c r="H222" s="204"/>
      <c r="I222" s="205"/>
      <c r="J222" s="206"/>
      <c r="K222" s="204"/>
      <c r="L222" s="207"/>
      <c r="M222" s="204"/>
      <c r="N222" s="207"/>
      <c r="O222" s="204"/>
      <c r="P222" s="204"/>
      <c r="Q222" s="208"/>
      <c r="S222" s="59"/>
    </row>
    <row r="223" spans="6:19">
      <c r="F223" s="59"/>
      <c r="G223" s="203"/>
      <c r="H223" s="204"/>
      <c r="I223" s="205"/>
      <c r="J223" s="206"/>
      <c r="K223" s="204"/>
      <c r="L223" s="207"/>
      <c r="M223" s="204"/>
      <c r="N223" s="207"/>
      <c r="O223" s="204"/>
      <c r="P223" s="204"/>
      <c r="Q223" s="208"/>
      <c r="S223" s="59"/>
    </row>
    <row r="224" spans="6:19">
      <c r="F224" s="59"/>
      <c r="G224" s="203"/>
      <c r="H224" s="204"/>
      <c r="I224" s="205"/>
      <c r="J224" s="206"/>
      <c r="K224" s="204"/>
      <c r="L224" s="207"/>
      <c r="M224" s="204"/>
      <c r="N224" s="207"/>
      <c r="O224" s="204"/>
      <c r="P224" s="204"/>
      <c r="Q224" s="208"/>
      <c r="S224" s="59"/>
    </row>
    <row r="225" spans="6:19">
      <c r="F225" s="59"/>
      <c r="G225" s="203"/>
      <c r="H225" s="204"/>
      <c r="I225" s="205"/>
      <c r="J225" s="206"/>
      <c r="K225" s="204"/>
      <c r="L225" s="207"/>
      <c r="M225" s="204"/>
      <c r="N225" s="207"/>
      <c r="O225" s="204"/>
      <c r="P225" s="204"/>
      <c r="Q225" s="208"/>
      <c r="S225" s="59"/>
    </row>
    <row r="226" spans="6:19">
      <c r="F226" s="59"/>
      <c r="G226" s="203"/>
      <c r="H226" s="204"/>
      <c r="I226" s="205"/>
      <c r="J226" s="206"/>
      <c r="K226" s="204"/>
      <c r="L226" s="207"/>
      <c r="M226" s="204"/>
      <c r="N226" s="207"/>
      <c r="O226" s="204"/>
      <c r="P226" s="204"/>
      <c r="Q226" s="208"/>
      <c r="S226" s="59"/>
    </row>
    <row r="227" spans="6:19">
      <c r="F227" s="59"/>
      <c r="G227" s="203"/>
      <c r="H227" s="204"/>
      <c r="I227" s="205"/>
      <c r="J227" s="206"/>
      <c r="K227" s="204"/>
      <c r="L227" s="207"/>
      <c r="M227" s="204"/>
      <c r="N227" s="207"/>
      <c r="O227" s="204"/>
      <c r="P227" s="204"/>
      <c r="Q227" s="208"/>
      <c r="S227" s="59"/>
    </row>
    <row r="228" spans="6:19">
      <c r="F228" s="59"/>
      <c r="G228" s="203"/>
      <c r="H228" s="204"/>
      <c r="I228" s="205"/>
      <c r="J228" s="206"/>
      <c r="K228" s="204"/>
      <c r="L228" s="207"/>
      <c r="M228" s="204"/>
      <c r="N228" s="207"/>
      <c r="O228" s="204"/>
      <c r="P228" s="204"/>
      <c r="Q228" s="208"/>
      <c r="S228" s="59"/>
    </row>
    <row r="229" spans="6:19">
      <c r="F229" s="59"/>
      <c r="G229" s="203"/>
      <c r="H229" s="204"/>
      <c r="I229" s="205"/>
      <c r="J229" s="206"/>
      <c r="K229" s="204"/>
      <c r="L229" s="207"/>
      <c r="M229" s="204"/>
      <c r="N229" s="207"/>
      <c r="O229" s="204"/>
      <c r="P229" s="204"/>
      <c r="Q229" s="208"/>
      <c r="S229" s="59"/>
    </row>
    <row r="230" spans="6:19">
      <c r="F230" s="59"/>
      <c r="G230" s="203"/>
      <c r="H230" s="204"/>
      <c r="I230" s="205"/>
      <c r="J230" s="206"/>
      <c r="K230" s="204"/>
      <c r="L230" s="207"/>
      <c r="M230" s="204"/>
      <c r="N230" s="207"/>
      <c r="O230" s="204"/>
      <c r="P230" s="204"/>
      <c r="Q230" s="208"/>
      <c r="S230" s="59"/>
    </row>
    <row r="231" spans="6:19">
      <c r="F231" s="59"/>
      <c r="G231" s="203"/>
      <c r="H231" s="204"/>
      <c r="I231" s="205"/>
      <c r="J231" s="206"/>
      <c r="K231" s="204"/>
      <c r="L231" s="207"/>
      <c r="M231" s="204"/>
      <c r="N231" s="207"/>
      <c r="O231" s="204"/>
      <c r="P231" s="204"/>
      <c r="Q231" s="208"/>
      <c r="S231" s="59"/>
    </row>
    <row r="232" spans="6:19">
      <c r="F232" s="59"/>
      <c r="G232" s="203"/>
      <c r="H232" s="204"/>
      <c r="I232" s="205"/>
      <c r="J232" s="206"/>
      <c r="K232" s="204"/>
      <c r="L232" s="207"/>
      <c r="M232" s="204"/>
      <c r="N232" s="207"/>
      <c r="O232" s="204"/>
      <c r="P232" s="204"/>
      <c r="Q232" s="208"/>
      <c r="S232" s="59"/>
    </row>
    <row r="233" spans="6:19">
      <c r="F233" s="59"/>
      <c r="G233" s="203"/>
      <c r="H233" s="204"/>
      <c r="I233" s="205"/>
      <c r="J233" s="206"/>
      <c r="K233" s="204"/>
      <c r="L233" s="207"/>
      <c r="M233" s="204"/>
      <c r="N233" s="207"/>
      <c r="O233" s="204"/>
      <c r="P233" s="204"/>
      <c r="Q233" s="208"/>
      <c r="S233" s="59"/>
    </row>
    <row r="234" spans="6:19">
      <c r="F234" s="59"/>
      <c r="G234" s="203"/>
      <c r="H234" s="204"/>
      <c r="I234" s="205"/>
      <c r="J234" s="206"/>
      <c r="K234" s="204"/>
      <c r="L234" s="207"/>
      <c r="M234" s="204"/>
      <c r="N234" s="207"/>
      <c r="O234" s="204"/>
      <c r="P234" s="204"/>
      <c r="Q234" s="208"/>
      <c r="S234" s="59"/>
    </row>
    <row r="235" spans="6:19">
      <c r="F235" s="59"/>
      <c r="G235" s="203"/>
      <c r="H235" s="204"/>
      <c r="I235" s="205"/>
      <c r="J235" s="206"/>
      <c r="K235" s="204"/>
      <c r="L235" s="207"/>
      <c r="M235" s="204"/>
      <c r="N235" s="207"/>
      <c r="O235" s="204"/>
      <c r="P235" s="204"/>
      <c r="Q235" s="208"/>
      <c r="S235" s="59"/>
    </row>
    <row r="236" spans="6:19">
      <c r="F236" s="59"/>
      <c r="G236" s="203"/>
      <c r="H236" s="204"/>
      <c r="I236" s="205"/>
      <c r="J236" s="206"/>
      <c r="K236" s="204"/>
      <c r="L236" s="207"/>
      <c r="M236" s="204"/>
      <c r="N236" s="207"/>
      <c r="O236" s="204"/>
      <c r="P236" s="204"/>
      <c r="Q236" s="208"/>
      <c r="S236" s="59"/>
    </row>
    <row r="237" spans="6:19">
      <c r="F237" s="59"/>
      <c r="G237" s="203"/>
      <c r="H237" s="204"/>
      <c r="I237" s="205"/>
      <c r="J237" s="206"/>
      <c r="K237" s="204"/>
      <c r="L237" s="207"/>
      <c r="M237" s="204"/>
      <c r="N237" s="207"/>
      <c r="O237" s="204"/>
      <c r="P237" s="204"/>
      <c r="Q237" s="208"/>
      <c r="S237" s="59"/>
    </row>
    <row r="238" spans="6:19">
      <c r="F238" s="59"/>
      <c r="G238" s="203"/>
      <c r="H238" s="204"/>
      <c r="I238" s="205"/>
      <c r="J238" s="206"/>
      <c r="K238" s="204"/>
      <c r="L238" s="207"/>
      <c r="M238" s="204"/>
      <c r="N238" s="207"/>
      <c r="O238" s="204"/>
      <c r="P238" s="204"/>
      <c r="Q238" s="208"/>
      <c r="S238" s="59"/>
    </row>
    <row r="239" spans="6:19">
      <c r="F239" s="59"/>
      <c r="G239" s="203"/>
      <c r="H239" s="204"/>
      <c r="I239" s="205"/>
      <c r="J239" s="206"/>
      <c r="K239" s="204"/>
      <c r="L239" s="207"/>
      <c r="M239" s="204"/>
      <c r="N239" s="207"/>
      <c r="O239" s="204"/>
      <c r="P239" s="204"/>
      <c r="Q239" s="208"/>
      <c r="S239" s="59"/>
    </row>
    <row r="240" spans="6:19">
      <c r="F240" s="59"/>
      <c r="G240" s="203"/>
      <c r="H240" s="204"/>
      <c r="I240" s="205"/>
      <c r="J240" s="206"/>
      <c r="K240" s="204"/>
      <c r="L240" s="207"/>
      <c r="M240" s="204"/>
      <c r="N240" s="207"/>
      <c r="O240" s="204"/>
      <c r="P240" s="204"/>
      <c r="Q240" s="208"/>
      <c r="S240" s="59"/>
    </row>
    <row r="241" spans="6:19">
      <c r="F241" s="59"/>
      <c r="G241" s="203"/>
      <c r="H241" s="204"/>
      <c r="I241" s="205"/>
      <c r="J241" s="206"/>
      <c r="K241" s="204"/>
      <c r="L241" s="207"/>
      <c r="M241" s="204"/>
      <c r="N241" s="207"/>
      <c r="O241" s="204"/>
      <c r="P241" s="204"/>
      <c r="Q241" s="208"/>
      <c r="S241" s="59"/>
    </row>
    <row r="242" spans="6:19">
      <c r="F242" s="59"/>
      <c r="G242" s="203"/>
      <c r="H242" s="204"/>
      <c r="I242" s="205"/>
      <c r="J242" s="206"/>
      <c r="K242" s="204"/>
      <c r="L242" s="207"/>
      <c r="M242" s="204"/>
      <c r="N242" s="207"/>
      <c r="O242" s="204"/>
      <c r="P242" s="204"/>
      <c r="Q242" s="208"/>
      <c r="S242" s="59"/>
    </row>
    <row r="243" spans="6:19">
      <c r="F243" s="59"/>
      <c r="G243" s="203"/>
      <c r="H243" s="204"/>
      <c r="I243" s="205"/>
      <c r="J243" s="206"/>
      <c r="K243" s="204"/>
      <c r="L243" s="207"/>
      <c r="M243" s="204"/>
      <c r="N243" s="207"/>
      <c r="O243" s="204"/>
      <c r="P243" s="204"/>
      <c r="Q243" s="208"/>
      <c r="S243" s="59"/>
    </row>
    <row r="244" spans="6:19">
      <c r="F244" s="59"/>
      <c r="G244" s="203"/>
      <c r="H244" s="204"/>
      <c r="I244" s="205"/>
      <c r="J244" s="206"/>
      <c r="K244" s="204"/>
      <c r="L244" s="207"/>
      <c r="M244" s="204"/>
      <c r="N244" s="207"/>
      <c r="O244" s="204"/>
      <c r="P244" s="204"/>
      <c r="Q244" s="208"/>
      <c r="S244" s="59"/>
    </row>
    <row r="245" spans="6:19">
      <c r="F245" s="59"/>
      <c r="G245" s="203"/>
      <c r="H245" s="204"/>
      <c r="I245" s="205"/>
      <c r="J245" s="206"/>
      <c r="K245" s="204"/>
      <c r="L245" s="207"/>
      <c r="M245" s="204"/>
      <c r="N245" s="207"/>
      <c r="O245" s="204"/>
      <c r="P245" s="204"/>
      <c r="Q245" s="208"/>
      <c r="S245" s="59"/>
    </row>
    <row r="246" spans="6:19">
      <c r="F246" s="59"/>
      <c r="G246" s="203"/>
      <c r="H246" s="204"/>
      <c r="I246" s="205"/>
      <c r="J246" s="206"/>
      <c r="K246" s="204"/>
      <c r="L246" s="207"/>
      <c r="M246" s="204"/>
      <c r="N246" s="207"/>
      <c r="O246" s="204"/>
      <c r="P246" s="204"/>
      <c r="Q246" s="208"/>
      <c r="S246" s="59"/>
    </row>
    <row r="247" spans="6:19">
      <c r="F247" s="59"/>
      <c r="G247" s="203"/>
      <c r="H247" s="204"/>
      <c r="I247" s="205"/>
      <c r="J247" s="206"/>
      <c r="K247" s="204"/>
      <c r="L247" s="207"/>
      <c r="M247" s="204"/>
      <c r="N247" s="207"/>
      <c r="O247" s="204"/>
      <c r="P247" s="204"/>
      <c r="Q247" s="208"/>
      <c r="S247" s="59"/>
    </row>
    <row r="248" spans="6:19">
      <c r="F248" s="59"/>
      <c r="G248" s="203"/>
      <c r="H248" s="204"/>
      <c r="I248" s="205"/>
      <c r="J248" s="206"/>
      <c r="K248" s="204"/>
      <c r="L248" s="207"/>
      <c r="M248" s="204"/>
      <c r="N248" s="207"/>
      <c r="O248" s="204"/>
      <c r="P248" s="204"/>
      <c r="Q248" s="208"/>
      <c r="S248" s="59"/>
    </row>
    <row r="249" spans="6:19">
      <c r="F249" s="59"/>
      <c r="G249" s="203"/>
      <c r="H249" s="204"/>
      <c r="I249" s="205"/>
      <c r="J249" s="206"/>
      <c r="K249" s="204"/>
      <c r="L249" s="207"/>
      <c r="M249" s="204"/>
      <c r="N249" s="207"/>
      <c r="O249" s="204"/>
      <c r="P249" s="204"/>
      <c r="Q249" s="208"/>
      <c r="S249" s="59"/>
    </row>
    <row r="250" spans="6:19">
      <c r="F250" s="59"/>
      <c r="G250" s="203"/>
      <c r="H250" s="204"/>
      <c r="I250" s="205"/>
      <c r="J250" s="206"/>
      <c r="K250" s="204"/>
      <c r="L250" s="207"/>
      <c r="M250" s="204"/>
      <c r="N250" s="207"/>
      <c r="O250" s="204"/>
      <c r="P250" s="204"/>
      <c r="Q250" s="208"/>
      <c r="S250" s="59"/>
    </row>
    <row r="251" spans="6:19">
      <c r="F251" s="59"/>
      <c r="G251" s="203"/>
      <c r="H251" s="204"/>
      <c r="I251" s="205"/>
      <c r="J251" s="206"/>
      <c r="K251" s="204"/>
      <c r="L251" s="207"/>
      <c r="M251" s="204"/>
      <c r="N251" s="207"/>
      <c r="O251" s="204"/>
      <c r="P251" s="204"/>
      <c r="Q251" s="208"/>
      <c r="S251" s="59"/>
    </row>
    <row r="252" spans="6:19">
      <c r="F252" s="59"/>
      <c r="G252" s="203"/>
      <c r="H252" s="204"/>
      <c r="I252" s="205"/>
      <c r="J252" s="206"/>
      <c r="K252" s="204"/>
      <c r="L252" s="207"/>
      <c r="M252" s="204"/>
      <c r="N252" s="207"/>
      <c r="O252" s="204"/>
      <c r="P252" s="204"/>
      <c r="Q252" s="208"/>
      <c r="S252" s="59"/>
    </row>
    <row r="253" spans="6:19">
      <c r="F253" s="59"/>
      <c r="G253" s="203"/>
      <c r="H253" s="204"/>
      <c r="I253" s="205"/>
      <c r="J253" s="206"/>
      <c r="K253" s="204"/>
      <c r="L253" s="207"/>
      <c r="M253" s="204"/>
      <c r="N253" s="207"/>
      <c r="O253" s="204"/>
      <c r="P253" s="204"/>
      <c r="Q253" s="208"/>
      <c r="S253" s="59"/>
    </row>
    <row r="254" spans="6:19">
      <c r="F254" s="59"/>
      <c r="G254" s="203"/>
      <c r="H254" s="204"/>
      <c r="I254" s="205"/>
      <c r="J254" s="206"/>
      <c r="K254" s="204"/>
      <c r="L254" s="207"/>
      <c r="M254" s="204"/>
      <c r="N254" s="207"/>
      <c r="O254" s="204"/>
      <c r="P254" s="204"/>
      <c r="Q254" s="208"/>
      <c r="S254" s="59"/>
    </row>
    <row r="255" spans="6:19">
      <c r="F255" s="59"/>
      <c r="G255" s="203"/>
      <c r="H255" s="204"/>
      <c r="I255" s="205"/>
      <c r="J255" s="206"/>
      <c r="K255" s="204"/>
      <c r="L255" s="207"/>
      <c r="M255" s="204"/>
      <c r="N255" s="207"/>
      <c r="O255" s="204"/>
      <c r="P255" s="204"/>
      <c r="Q255" s="208"/>
      <c r="S255" s="59"/>
    </row>
    <row r="256" spans="6:19">
      <c r="F256" s="59"/>
      <c r="G256" s="203"/>
      <c r="H256" s="204"/>
      <c r="I256" s="205"/>
      <c r="J256" s="206"/>
      <c r="K256" s="204"/>
      <c r="L256" s="207"/>
      <c r="M256" s="204"/>
      <c r="N256" s="207"/>
      <c r="O256" s="204"/>
      <c r="P256" s="204"/>
      <c r="Q256" s="208"/>
      <c r="S256" s="59"/>
    </row>
    <row r="257" spans="6:19">
      <c r="F257" s="59"/>
      <c r="G257" s="203"/>
      <c r="H257" s="204"/>
      <c r="I257" s="205"/>
      <c r="J257" s="206"/>
      <c r="K257" s="204"/>
      <c r="L257" s="207"/>
      <c r="M257" s="204"/>
      <c r="N257" s="207"/>
      <c r="O257" s="204"/>
      <c r="P257" s="204"/>
      <c r="Q257" s="208"/>
      <c r="S257" s="59"/>
    </row>
    <row r="258" spans="6:19">
      <c r="F258" s="59"/>
      <c r="G258" s="203"/>
      <c r="H258" s="204"/>
      <c r="I258" s="205"/>
      <c r="J258" s="206"/>
      <c r="K258" s="204"/>
      <c r="L258" s="207"/>
      <c r="M258" s="204"/>
      <c r="N258" s="207"/>
      <c r="O258" s="204"/>
      <c r="P258" s="204"/>
      <c r="Q258" s="208"/>
      <c r="S258" s="59"/>
    </row>
    <row r="259" spans="6:19">
      <c r="F259" s="59"/>
      <c r="G259" s="203"/>
      <c r="H259" s="204"/>
      <c r="I259" s="205"/>
      <c r="J259" s="206"/>
      <c r="K259" s="204"/>
      <c r="L259" s="207"/>
      <c r="M259" s="204"/>
      <c r="N259" s="207"/>
      <c r="O259" s="204"/>
      <c r="P259" s="204"/>
      <c r="Q259" s="208"/>
      <c r="S259" s="59"/>
    </row>
    <row r="260" spans="6:19">
      <c r="F260" s="59"/>
      <c r="G260" s="203"/>
      <c r="H260" s="204"/>
      <c r="I260" s="205"/>
      <c r="J260" s="206"/>
      <c r="K260" s="204"/>
      <c r="L260" s="207"/>
      <c r="M260" s="204"/>
      <c r="N260" s="207"/>
      <c r="O260" s="204"/>
      <c r="P260" s="204"/>
      <c r="Q260" s="208"/>
      <c r="S260" s="59"/>
    </row>
    <row r="261" spans="6:19">
      <c r="F261" s="59"/>
      <c r="G261" s="203"/>
      <c r="H261" s="204"/>
      <c r="I261" s="205"/>
      <c r="J261" s="206"/>
      <c r="K261" s="204"/>
      <c r="L261" s="207"/>
      <c r="M261" s="204"/>
      <c r="N261" s="207"/>
      <c r="O261" s="204"/>
      <c r="P261" s="204"/>
      <c r="Q261" s="208"/>
      <c r="S261" s="59"/>
    </row>
    <row r="262" spans="6:19">
      <c r="F262" s="59"/>
      <c r="G262" s="203"/>
      <c r="H262" s="204"/>
      <c r="I262" s="205"/>
      <c r="J262" s="206"/>
      <c r="K262" s="204"/>
      <c r="L262" s="207"/>
      <c r="M262" s="204"/>
      <c r="N262" s="207"/>
      <c r="O262" s="204"/>
      <c r="P262" s="204"/>
      <c r="Q262" s="208"/>
      <c r="S262" s="59"/>
    </row>
    <row r="263" spans="6:19">
      <c r="F263" s="59"/>
      <c r="G263" s="203"/>
      <c r="H263" s="204"/>
      <c r="I263" s="205"/>
      <c r="J263" s="206"/>
      <c r="K263" s="204"/>
      <c r="L263" s="207"/>
      <c r="M263" s="204"/>
      <c r="N263" s="207"/>
      <c r="O263" s="204"/>
      <c r="P263" s="204"/>
      <c r="Q263" s="208"/>
      <c r="S263" s="59"/>
    </row>
    <row r="264" spans="6:19">
      <c r="F264" s="59"/>
      <c r="G264" s="203"/>
      <c r="H264" s="204"/>
      <c r="I264" s="205"/>
      <c r="J264" s="206"/>
      <c r="K264" s="204"/>
      <c r="L264" s="207"/>
      <c r="M264" s="204"/>
      <c r="N264" s="207"/>
      <c r="O264" s="204"/>
      <c r="P264" s="204"/>
      <c r="Q264" s="208"/>
      <c r="S264" s="59"/>
    </row>
    <row r="265" spans="6:19">
      <c r="F265" s="59"/>
      <c r="G265" s="203"/>
      <c r="H265" s="204"/>
      <c r="I265" s="205"/>
      <c r="J265" s="206"/>
      <c r="K265" s="204"/>
      <c r="L265" s="207"/>
      <c r="M265" s="204"/>
      <c r="N265" s="207"/>
      <c r="O265" s="204"/>
      <c r="P265" s="204"/>
      <c r="Q265" s="208"/>
      <c r="S265" s="59"/>
    </row>
    <row r="266" spans="6:19">
      <c r="F266" s="59"/>
      <c r="G266" s="203"/>
      <c r="H266" s="204"/>
      <c r="I266" s="205"/>
      <c r="J266" s="206"/>
      <c r="K266" s="204"/>
      <c r="L266" s="207"/>
      <c r="M266" s="204"/>
      <c r="N266" s="207"/>
      <c r="O266" s="204"/>
      <c r="P266" s="204"/>
      <c r="Q266" s="208"/>
      <c r="S266" s="59"/>
    </row>
    <row r="267" spans="6:19">
      <c r="F267" s="59"/>
      <c r="G267" s="203"/>
      <c r="H267" s="204"/>
      <c r="I267" s="205"/>
      <c r="J267" s="206"/>
      <c r="K267" s="204"/>
      <c r="L267" s="207"/>
      <c r="M267" s="204"/>
      <c r="N267" s="207"/>
      <c r="O267" s="204"/>
      <c r="P267" s="204"/>
      <c r="Q267" s="208"/>
      <c r="S267" s="59"/>
    </row>
    <row r="268" spans="6:19">
      <c r="F268" s="59"/>
      <c r="G268" s="203"/>
      <c r="H268" s="204"/>
      <c r="I268" s="205"/>
      <c r="J268" s="206"/>
      <c r="K268" s="204"/>
      <c r="L268" s="207"/>
      <c r="M268" s="204"/>
      <c r="N268" s="207"/>
      <c r="O268" s="204"/>
      <c r="P268" s="204"/>
      <c r="Q268" s="208"/>
      <c r="S268" s="59"/>
    </row>
    <row r="269" spans="6:19">
      <c r="F269" s="59"/>
      <c r="G269" s="203"/>
      <c r="H269" s="204"/>
      <c r="I269" s="205"/>
      <c r="J269" s="206"/>
      <c r="K269" s="204"/>
      <c r="L269" s="207"/>
      <c r="M269" s="204"/>
      <c r="N269" s="207"/>
      <c r="O269" s="204"/>
      <c r="P269" s="204"/>
      <c r="Q269" s="208"/>
      <c r="S269" s="59"/>
    </row>
    <row r="270" spans="6:19">
      <c r="F270" s="59"/>
      <c r="G270" s="203"/>
      <c r="H270" s="204"/>
      <c r="I270" s="205"/>
      <c r="J270" s="206"/>
      <c r="K270" s="204"/>
      <c r="L270" s="207"/>
      <c r="M270" s="204"/>
      <c r="N270" s="207"/>
      <c r="O270" s="204"/>
      <c r="P270" s="204"/>
      <c r="Q270" s="208"/>
      <c r="S270" s="59"/>
    </row>
    <row r="271" spans="6:19">
      <c r="F271" s="59"/>
      <c r="G271" s="203"/>
      <c r="H271" s="204"/>
      <c r="I271" s="205"/>
      <c r="J271" s="206"/>
      <c r="K271" s="204"/>
      <c r="L271" s="207"/>
      <c r="M271" s="204"/>
      <c r="N271" s="207"/>
      <c r="O271" s="204"/>
      <c r="P271" s="204"/>
      <c r="Q271" s="208"/>
      <c r="S271" s="59"/>
    </row>
    <row r="272" spans="6:19">
      <c r="F272" s="59"/>
      <c r="G272" s="203"/>
      <c r="H272" s="204"/>
      <c r="I272" s="205"/>
      <c r="J272" s="206"/>
      <c r="K272" s="204"/>
      <c r="L272" s="207"/>
      <c r="M272" s="204"/>
      <c r="N272" s="207"/>
      <c r="O272" s="204"/>
      <c r="P272" s="204"/>
      <c r="Q272" s="208"/>
      <c r="S272" s="59"/>
    </row>
    <row r="273" spans="6:19">
      <c r="F273" s="59"/>
      <c r="G273" s="203"/>
      <c r="H273" s="204"/>
      <c r="I273" s="205"/>
      <c r="J273" s="206"/>
      <c r="K273" s="204"/>
      <c r="L273" s="207"/>
      <c r="M273" s="204"/>
      <c r="N273" s="207"/>
      <c r="O273" s="204"/>
      <c r="P273" s="204"/>
      <c r="Q273" s="208"/>
      <c r="S273" s="59"/>
    </row>
    <row r="274" spans="6:19">
      <c r="F274" s="59"/>
      <c r="G274" s="203"/>
      <c r="H274" s="204"/>
      <c r="I274" s="205"/>
      <c r="J274" s="206"/>
      <c r="K274" s="204"/>
      <c r="L274" s="207"/>
      <c r="M274" s="204"/>
      <c r="N274" s="207"/>
      <c r="O274" s="204"/>
      <c r="P274" s="204"/>
      <c r="Q274" s="208"/>
      <c r="S274" s="59"/>
    </row>
    <row r="275" spans="6:19">
      <c r="F275" s="59"/>
      <c r="G275" s="203"/>
      <c r="H275" s="204"/>
      <c r="I275" s="205"/>
      <c r="J275" s="206"/>
      <c r="K275" s="204"/>
      <c r="L275" s="207"/>
      <c r="M275" s="204"/>
      <c r="N275" s="207"/>
      <c r="O275" s="204"/>
      <c r="P275" s="204"/>
      <c r="Q275" s="208"/>
      <c r="S275" s="59"/>
    </row>
    <row r="276" spans="6:19">
      <c r="F276" s="59"/>
      <c r="G276" s="203"/>
      <c r="H276" s="204"/>
      <c r="I276" s="205"/>
      <c r="J276" s="206"/>
      <c r="K276" s="204"/>
      <c r="L276" s="207"/>
      <c r="M276" s="204"/>
      <c r="N276" s="207"/>
      <c r="O276" s="204"/>
      <c r="P276" s="204"/>
      <c r="Q276" s="208"/>
      <c r="S276" s="59"/>
    </row>
    <row r="277" spans="6:19">
      <c r="F277" s="59"/>
      <c r="G277" s="203"/>
      <c r="H277" s="204"/>
      <c r="I277" s="205"/>
      <c r="J277" s="206"/>
      <c r="K277" s="204"/>
      <c r="L277" s="207"/>
      <c r="M277" s="204"/>
      <c r="N277" s="207"/>
      <c r="O277" s="204"/>
      <c r="P277" s="204"/>
      <c r="Q277" s="208"/>
      <c r="S277" s="59"/>
    </row>
    <row r="278" spans="6:19">
      <c r="F278" s="59"/>
      <c r="G278" s="203"/>
      <c r="H278" s="204"/>
      <c r="I278" s="205"/>
      <c r="J278" s="206"/>
      <c r="K278" s="204"/>
      <c r="L278" s="207"/>
      <c r="M278" s="204"/>
      <c r="N278" s="207"/>
      <c r="O278" s="204"/>
      <c r="P278" s="204"/>
      <c r="Q278" s="208"/>
      <c r="S278" s="59"/>
    </row>
    <row r="279" spans="6:19">
      <c r="F279" s="59"/>
      <c r="G279" s="203"/>
      <c r="H279" s="204"/>
      <c r="I279" s="205"/>
      <c r="J279" s="206"/>
      <c r="K279" s="204"/>
      <c r="L279" s="207"/>
      <c r="M279" s="204"/>
      <c r="N279" s="207"/>
      <c r="O279" s="204"/>
      <c r="P279" s="204"/>
      <c r="Q279" s="208"/>
      <c r="S279" s="59"/>
    </row>
    <row r="280" spans="6:19">
      <c r="F280" s="59"/>
      <c r="G280" s="203"/>
      <c r="H280" s="204"/>
      <c r="I280" s="205"/>
      <c r="J280" s="206"/>
      <c r="K280" s="204"/>
      <c r="L280" s="207"/>
      <c r="M280" s="204"/>
      <c r="N280" s="207"/>
      <c r="O280" s="204"/>
      <c r="P280" s="204"/>
      <c r="Q280" s="208"/>
      <c r="S280" s="59"/>
    </row>
    <row r="281" spans="6:19">
      <c r="F281" s="59"/>
      <c r="G281" s="203"/>
      <c r="H281" s="204"/>
      <c r="I281" s="205"/>
      <c r="J281" s="206"/>
      <c r="K281" s="204"/>
      <c r="L281" s="207"/>
      <c r="M281" s="204"/>
      <c r="N281" s="207"/>
      <c r="O281" s="204"/>
      <c r="P281" s="204"/>
      <c r="Q281" s="208"/>
      <c r="S281" s="59"/>
    </row>
    <row r="282" spans="6:19">
      <c r="F282" s="59"/>
      <c r="G282" s="203"/>
      <c r="H282" s="204"/>
      <c r="I282" s="205"/>
      <c r="J282" s="206"/>
      <c r="K282" s="204"/>
      <c r="L282" s="207"/>
      <c r="M282" s="204"/>
      <c r="N282" s="207"/>
      <c r="O282" s="204"/>
      <c r="P282" s="204"/>
      <c r="Q282" s="208"/>
      <c r="S282" s="59"/>
    </row>
    <row r="283" spans="6:19">
      <c r="F283" s="59"/>
      <c r="G283" s="203"/>
      <c r="H283" s="204"/>
      <c r="I283" s="205"/>
      <c r="J283" s="206"/>
      <c r="K283" s="204"/>
      <c r="L283" s="207"/>
      <c r="M283" s="204"/>
      <c r="N283" s="207"/>
      <c r="O283" s="204"/>
      <c r="P283" s="204"/>
      <c r="Q283" s="208"/>
      <c r="S283" s="59"/>
    </row>
    <row r="284" spans="6:19">
      <c r="F284" s="59"/>
      <c r="G284" s="203"/>
      <c r="H284" s="204"/>
      <c r="I284" s="205"/>
      <c r="J284" s="206"/>
      <c r="K284" s="204"/>
      <c r="L284" s="207"/>
      <c r="M284" s="204"/>
      <c r="N284" s="207"/>
      <c r="O284" s="204"/>
      <c r="P284" s="204"/>
      <c r="Q284" s="208"/>
      <c r="S284" s="59"/>
    </row>
    <row r="285" spans="6:19">
      <c r="F285" s="59"/>
      <c r="G285" s="203"/>
      <c r="H285" s="204"/>
      <c r="I285" s="205"/>
      <c r="J285" s="206"/>
      <c r="K285" s="204"/>
      <c r="L285" s="207"/>
      <c r="M285" s="204"/>
      <c r="N285" s="207"/>
      <c r="O285" s="204"/>
      <c r="P285" s="204"/>
      <c r="Q285" s="208"/>
      <c r="S285" s="59"/>
    </row>
    <row r="286" spans="6:19">
      <c r="F286" s="59"/>
      <c r="G286" s="203"/>
      <c r="H286" s="204"/>
      <c r="I286" s="205"/>
      <c r="J286" s="206"/>
      <c r="K286" s="204"/>
      <c r="L286" s="207"/>
      <c r="M286" s="204"/>
      <c r="N286" s="207"/>
      <c r="O286" s="204"/>
      <c r="P286" s="204"/>
      <c r="Q286" s="208"/>
      <c r="S286" s="59"/>
    </row>
    <row r="287" spans="6:19">
      <c r="F287" s="59"/>
      <c r="G287" s="203"/>
      <c r="H287" s="204"/>
      <c r="I287" s="205"/>
      <c r="J287" s="206"/>
      <c r="K287" s="204"/>
      <c r="L287" s="207"/>
      <c r="M287" s="204"/>
      <c r="N287" s="207"/>
      <c r="O287" s="204"/>
      <c r="P287" s="204"/>
      <c r="Q287" s="208"/>
      <c r="S287" s="59"/>
    </row>
    <row r="288" spans="6:19">
      <c r="F288" s="59"/>
      <c r="G288" s="203"/>
      <c r="H288" s="204"/>
      <c r="I288" s="205"/>
      <c r="J288" s="206"/>
      <c r="K288" s="204"/>
      <c r="L288" s="207"/>
      <c r="M288" s="204"/>
      <c r="N288" s="207"/>
      <c r="O288" s="204"/>
      <c r="P288" s="204"/>
      <c r="Q288" s="208"/>
      <c r="S288" s="59"/>
    </row>
    <row r="289" spans="6:19">
      <c r="F289" s="59"/>
      <c r="G289" s="203"/>
      <c r="H289" s="204"/>
      <c r="I289" s="205"/>
      <c r="J289" s="206"/>
      <c r="K289" s="204"/>
      <c r="L289" s="207"/>
      <c r="M289" s="204"/>
      <c r="N289" s="207"/>
      <c r="O289" s="204"/>
      <c r="P289" s="204"/>
      <c r="Q289" s="208"/>
      <c r="S289" s="59"/>
    </row>
    <row r="290" spans="6:19">
      <c r="F290" s="59"/>
      <c r="G290" s="203"/>
      <c r="H290" s="204"/>
      <c r="I290" s="205"/>
      <c r="J290" s="206"/>
      <c r="K290" s="204"/>
      <c r="L290" s="207"/>
      <c r="M290" s="204"/>
      <c r="N290" s="207"/>
      <c r="O290" s="204"/>
      <c r="P290" s="204"/>
      <c r="Q290" s="208"/>
      <c r="S290" s="59"/>
    </row>
    <row r="291" spans="6:19">
      <c r="F291" s="59"/>
      <c r="G291" s="203"/>
      <c r="H291" s="204"/>
      <c r="I291" s="205"/>
      <c r="J291" s="206"/>
      <c r="K291" s="204"/>
      <c r="L291" s="207"/>
      <c r="M291" s="204"/>
      <c r="N291" s="207"/>
      <c r="O291" s="204"/>
      <c r="P291" s="204"/>
      <c r="Q291" s="208"/>
      <c r="S291" s="59"/>
    </row>
    <row r="292" spans="6:19">
      <c r="F292" s="59"/>
      <c r="G292" s="203"/>
      <c r="H292" s="204"/>
      <c r="I292" s="205"/>
      <c r="J292" s="206"/>
      <c r="K292" s="204"/>
      <c r="L292" s="207"/>
      <c r="M292" s="204"/>
      <c r="N292" s="207"/>
      <c r="O292" s="204"/>
      <c r="P292" s="204"/>
      <c r="Q292" s="208"/>
      <c r="S292" s="59"/>
    </row>
    <row r="293" spans="6:19">
      <c r="F293" s="59"/>
      <c r="G293" s="203"/>
      <c r="H293" s="204"/>
      <c r="I293" s="205"/>
      <c r="J293" s="206"/>
      <c r="K293" s="204"/>
      <c r="L293" s="207"/>
      <c r="M293" s="204"/>
      <c r="N293" s="207"/>
      <c r="O293" s="204"/>
      <c r="P293" s="204"/>
      <c r="Q293" s="208"/>
      <c r="S293" s="59"/>
    </row>
    <row r="294" spans="6:19">
      <c r="F294" s="59"/>
      <c r="G294" s="203"/>
      <c r="H294" s="204"/>
      <c r="I294" s="205"/>
      <c r="J294" s="206"/>
      <c r="K294" s="204"/>
      <c r="L294" s="207"/>
      <c r="M294" s="204"/>
      <c r="N294" s="207"/>
      <c r="O294" s="204"/>
      <c r="P294" s="204"/>
      <c r="Q294" s="208"/>
      <c r="S294" s="59"/>
    </row>
    <row r="295" spans="6:19">
      <c r="F295" s="59"/>
      <c r="G295" s="203"/>
      <c r="H295" s="204"/>
      <c r="I295" s="205"/>
      <c r="J295" s="206"/>
      <c r="K295" s="204"/>
      <c r="L295" s="207"/>
      <c r="M295" s="204"/>
      <c r="N295" s="207"/>
      <c r="O295" s="204"/>
      <c r="P295" s="204"/>
      <c r="Q295" s="208"/>
      <c r="S295" s="59"/>
    </row>
    <row r="296" spans="6:19">
      <c r="F296" s="59"/>
      <c r="G296" s="203"/>
      <c r="H296" s="204"/>
      <c r="I296" s="205"/>
      <c r="J296" s="206"/>
      <c r="K296" s="204"/>
      <c r="L296" s="207"/>
      <c r="M296" s="204"/>
      <c r="N296" s="207"/>
      <c r="O296" s="204"/>
      <c r="P296" s="204"/>
      <c r="Q296" s="208"/>
      <c r="S296" s="59"/>
    </row>
    <row r="297" spans="6:19">
      <c r="F297" s="59"/>
      <c r="G297" s="203"/>
      <c r="H297" s="204"/>
      <c r="I297" s="205"/>
      <c r="J297" s="206"/>
      <c r="K297" s="204"/>
      <c r="L297" s="207"/>
      <c r="M297" s="204"/>
      <c r="N297" s="207"/>
      <c r="O297" s="204"/>
      <c r="P297" s="204"/>
      <c r="Q297" s="208"/>
      <c r="S297" s="59"/>
    </row>
    <row r="298" spans="6:19">
      <c r="F298" s="59"/>
      <c r="G298" s="203"/>
      <c r="H298" s="204"/>
      <c r="I298" s="205"/>
      <c r="J298" s="206"/>
      <c r="K298" s="204"/>
      <c r="L298" s="207"/>
      <c r="M298" s="204"/>
      <c r="N298" s="207"/>
      <c r="O298" s="204"/>
      <c r="P298" s="204"/>
      <c r="Q298" s="208"/>
      <c r="S298" s="59"/>
    </row>
    <row r="299" spans="6:19">
      <c r="F299" s="59"/>
      <c r="G299" s="203"/>
      <c r="H299" s="204"/>
      <c r="I299" s="205"/>
      <c r="J299" s="206"/>
      <c r="K299" s="204"/>
      <c r="L299" s="207"/>
      <c r="M299" s="204"/>
      <c r="N299" s="207"/>
      <c r="O299" s="204"/>
      <c r="P299" s="204"/>
      <c r="Q299" s="208"/>
      <c r="S299" s="59"/>
    </row>
    <row r="300" spans="6:19">
      <c r="F300" s="59"/>
      <c r="G300" s="203"/>
      <c r="H300" s="204"/>
      <c r="I300" s="205"/>
      <c r="J300" s="206"/>
      <c r="K300" s="204"/>
      <c r="L300" s="207"/>
      <c r="M300" s="204"/>
      <c r="N300" s="207"/>
      <c r="O300" s="204"/>
      <c r="P300" s="204"/>
      <c r="Q300" s="208"/>
      <c r="S300" s="59"/>
    </row>
    <row r="301" spans="6:19">
      <c r="F301" s="59"/>
      <c r="G301" s="203"/>
      <c r="H301" s="204"/>
      <c r="I301" s="205"/>
      <c r="J301" s="206"/>
      <c r="K301" s="204"/>
      <c r="L301" s="207"/>
      <c r="M301" s="204"/>
      <c r="N301" s="207"/>
      <c r="O301" s="204"/>
      <c r="P301" s="204"/>
      <c r="Q301" s="208"/>
      <c r="S301" s="59"/>
    </row>
    <row r="302" spans="6:19">
      <c r="F302" s="59"/>
      <c r="G302" s="203"/>
      <c r="H302" s="204"/>
      <c r="I302" s="205"/>
      <c r="J302" s="206"/>
      <c r="K302" s="204"/>
      <c r="L302" s="207"/>
      <c r="M302" s="204"/>
      <c r="N302" s="207"/>
      <c r="O302" s="204"/>
      <c r="P302" s="204"/>
      <c r="Q302" s="208"/>
      <c r="S302" s="59"/>
    </row>
    <row r="303" spans="6:19">
      <c r="F303" s="59"/>
      <c r="G303" s="203"/>
      <c r="H303" s="204"/>
      <c r="I303" s="205"/>
      <c r="J303" s="206"/>
      <c r="K303" s="204"/>
      <c r="L303" s="207"/>
      <c r="M303" s="204"/>
      <c r="N303" s="207"/>
      <c r="O303" s="204"/>
      <c r="P303" s="204"/>
      <c r="Q303" s="208"/>
      <c r="S303" s="59"/>
    </row>
    <row r="304" spans="6:19">
      <c r="F304" s="59"/>
      <c r="G304" s="203"/>
      <c r="H304" s="204"/>
      <c r="I304" s="205"/>
      <c r="J304" s="206"/>
      <c r="K304" s="204"/>
      <c r="L304" s="207"/>
      <c r="M304" s="204"/>
      <c r="N304" s="207"/>
      <c r="O304" s="204"/>
      <c r="P304" s="204"/>
      <c r="Q304" s="208"/>
      <c r="S304" s="59"/>
    </row>
    <row r="305" spans="6:19">
      <c r="F305" s="59"/>
      <c r="G305" s="203"/>
      <c r="H305" s="204"/>
      <c r="I305" s="205"/>
      <c r="J305" s="206"/>
      <c r="K305" s="204"/>
      <c r="L305" s="207"/>
      <c r="M305" s="204"/>
      <c r="N305" s="207"/>
      <c r="O305" s="204"/>
      <c r="P305" s="204"/>
      <c r="Q305" s="208"/>
      <c r="S305" s="59"/>
    </row>
    <row r="306" spans="6:19">
      <c r="F306" s="59"/>
      <c r="G306" s="203"/>
      <c r="H306" s="204"/>
      <c r="I306" s="205"/>
      <c r="J306" s="206"/>
      <c r="K306" s="204"/>
      <c r="L306" s="207"/>
      <c r="M306" s="204"/>
      <c r="N306" s="207"/>
      <c r="O306" s="204"/>
      <c r="P306" s="204"/>
      <c r="Q306" s="208"/>
      <c r="S306" s="59"/>
    </row>
    <row r="307" spans="6:19">
      <c r="F307" s="59"/>
      <c r="G307" s="203"/>
      <c r="H307" s="204"/>
      <c r="I307" s="205"/>
      <c r="J307" s="206"/>
      <c r="K307" s="204"/>
      <c r="L307" s="207"/>
      <c r="M307" s="204"/>
      <c r="N307" s="207"/>
      <c r="O307" s="204"/>
      <c r="P307" s="204"/>
      <c r="Q307" s="208"/>
      <c r="S307" s="59"/>
    </row>
    <row r="308" spans="6:19">
      <c r="F308" s="59"/>
      <c r="G308" s="203"/>
      <c r="H308" s="204"/>
      <c r="I308" s="205"/>
      <c r="J308" s="206"/>
      <c r="K308" s="204"/>
      <c r="L308" s="207"/>
      <c r="M308" s="204"/>
      <c r="N308" s="207"/>
      <c r="O308" s="204"/>
      <c r="P308" s="204"/>
      <c r="Q308" s="208"/>
      <c r="S308" s="59"/>
    </row>
    <row r="309" spans="6:19">
      <c r="F309" s="59"/>
      <c r="G309" s="203"/>
      <c r="H309" s="204"/>
      <c r="I309" s="205"/>
      <c r="J309" s="206"/>
      <c r="K309" s="204"/>
      <c r="L309" s="207"/>
      <c r="M309" s="204"/>
      <c r="N309" s="207"/>
      <c r="O309" s="204"/>
      <c r="P309" s="204"/>
      <c r="Q309" s="208"/>
      <c r="S309" s="59"/>
    </row>
    <row r="310" spans="6:19">
      <c r="F310" s="59"/>
      <c r="G310" s="203"/>
      <c r="H310" s="204"/>
      <c r="I310" s="205"/>
      <c r="J310" s="206"/>
      <c r="K310" s="204"/>
      <c r="L310" s="207"/>
      <c r="M310" s="204"/>
      <c r="N310" s="207"/>
      <c r="O310" s="204"/>
      <c r="P310" s="204"/>
      <c r="Q310" s="208"/>
      <c r="S310" s="59"/>
    </row>
    <row r="311" spans="6:19">
      <c r="F311" s="59"/>
      <c r="G311" s="203"/>
      <c r="H311" s="204"/>
      <c r="I311" s="205"/>
      <c r="J311" s="206"/>
      <c r="K311" s="204"/>
      <c r="L311" s="207"/>
      <c r="M311" s="204"/>
      <c r="N311" s="207"/>
      <c r="O311" s="204"/>
      <c r="P311" s="204"/>
      <c r="Q311" s="208"/>
      <c r="S311" s="59"/>
    </row>
    <row r="312" spans="6:19">
      <c r="F312" s="59"/>
      <c r="G312" s="203"/>
      <c r="H312" s="204"/>
      <c r="I312" s="205"/>
      <c r="J312" s="206"/>
      <c r="K312" s="204"/>
      <c r="L312" s="207"/>
      <c r="M312" s="204"/>
      <c r="N312" s="207"/>
      <c r="O312" s="204"/>
      <c r="P312" s="204"/>
      <c r="Q312" s="208"/>
      <c r="S312" s="59"/>
    </row>
    <row r="313" spans="6:19">
      <c r="F313" s="59"/>
      <c r="G313" s="203"/>
      <c r="H313" s="204"/>
      <c r="I313" s="205"/>
      <c r="J313" s="206"/>
      <c r="K313" s="204"/>
      <c r="L313" s="207"/>
      <c r="M313" s="204"/>
      <c r="N313" s="207"/>
      <c r="O313" s="204"/>
      <c r="P313" s="204"/>
      <c r="Q313" s="208"/>
      <c r="S313" s="59"/>
    </row>
    <row r="314" spans="6:19">
      <c r="F314" s="59"/>
      <c r="G314" s="203"/>
      <c r="H314" s="204"/>
      <c r="I314" s="205"/>
      <c r="J314" s="206"/>
      <c r="K314" s="204"/>
      <c r="L314" s="207"/>
      <c r="M314" s="204"/>
      <c r="N314" s="207"/>
      <c r="O314" s="204"/>
      <c r="P314" s="204"/>
      <c r="Q314" s="208"/>
      <c r="S314" s="59"/>
    </row>
    <row r="315" spans="6:19">
      <c r="F315" s="59"/>
      <c r="G315" s="203"/>
      <c r="H315" s="204"/>
      <c r="I315" s="205"/>
      <c r="J315" s="206"/>
      <c r="K315" s="204"/>
      <c r="L315" s="207"/>
      <c r="M315" s="204"/>
      <c r="N315" s="207"/>
      <c r="O315" s="204"/>
      <c r="P315" s="204"/>
      <c r="Q315" s="208"/>
      <c r="S315" s="59"/>
    </row>
    <row r="316" spans="6:19">
      <c r="F316" s="59"/>
      <c r="G316" s="203"/>
      <c r="H316" s="204"/>
      <c r="I316" s="205"/>
      <c r="J316" s="206"/>
      <c r="K316" s="204"/>
      <c r="L316" s="207"/>
      <c r="M316" s="204"/>
      <c r="N316" s="207"/>
      <c r="O316" s="204"/>
      <c r="P316" s="204"/>
      <c r="Q316" s="208"/>
      <c r="S316" s="59"/>
    </row>
    <row r="317" spans="6:19">
      <c r="F317" s="59"/>
      <c r="G317" s="203"/>
      <c r="H317" s="204"/>
      <c r="I317" s="205"/>
      <c r="J317" s="206"/>
      <c r="K317" s="204"/>
      <c r="L317" s="207"/>
      <c r="M317" s="204"/>
      <c r="N317" s="207"/>
      <c r="O317" s="204"/>
      <c r="P317" s="204"/>
      <c r="Q317" s="208"/>
      <c r="S317" s="59"/>
    </row>
    <row r="318" spans="6:19">
      <c r="F318" s="59"/>
      <c r="G318" s="203"/>
      <c r="H318" s="204"/>
      <c r="I318" s="205"/>
      <c r="J318" s="206"/>
      <c r="K318" s="204"/>
      <c r="L318" s="207"/>
      <c r="M318" s="204"/>
      <c r="N318" s="207"/>
      <c r="O318" s="204"/>
      <c r="P318" s="204"/>
      <c r="Q318" s="208"/>
      <c r="S318" s="59"/>
    </row>
    <row r="319" spans="6:19">
      <c r="F319" s="59"/>
      <c r="G319" s="203"/>
      <c r="H319" s="204"/>
      <c r="I319" s="205"/>
      <c r="J319" s="206"/>
      <c r="K319" s="204"/>
      <c r="L319" s="207"/>
      <c r="M319" s="204"/>
      <c r="N319" s="207"/>
      <c r="O319" s="204"/>
      <c r="P319" s="204"/>
      <c r="Q319" s="208"/>
      <c r="S319" s="59"/>
    </row>
    <row r="320" spans="6:19">
      <c r="F320" s="59"/>
      <c r="G320" s="203"/>
      <c r="H320" s="204"/>
      <c r="I320" s="205"/>
      <c r="J320" s="206"/>
      <c r="K320" s="204"/>
      <c r="L320" s="207"/>
      <c r="M320" s="204"/>
      <c r="N320" s="207"/>
      <c r="O320" s="204"/>
      <c r="P320" s="204"/>
      <c r="Q320" s="208"/>
      <c r="S320" s="59"/>
    </row>
    <row r="321" spans="6:19">
      <c r="F321" s="59"/>
      <c r="G321" s="203"/>
      <c r="H321" s="204"/>
      <c r="I321" s="205"/>
      <c r="J321" s="206"/>
      <c r="K321" s="204"/>
      <c r="L321" s="207"/>
      <c r="M321" s="204"/>
      <c r="N321" s="207"/>
      <c r="O321" s="204"/>
      <c r="P321" s="204"/>
      <c r="Q321" s="208"/>
      <c r="S321" s="59"/>
    </row>
    <row r="322" spans="6:19">
      <c r="F322" s="59"/>
      <c r="G322" s="203"/>
      <c r="H322" s="204"/>
      <c r="I322" s="205"/>
      <c r="J322" s="206"/>
      <c r="K322" s="204"/>
      <c r="L322" s="207"/>
      <c r="M322" s="204"/>
      <c r="N322" s="207"/>
      <c r="O322" s="204"/>
      <c r="P322" s="204"/>
      <c r="Q322" s="208"/>
      <c r="S322" s="59"/>
    </row>
    <row r="323" spans="6:19">
      <c r="F323" s="59"/>
      <c r="G323" s="203"/>
      <c r="H323" s="204"/>
      <c r="I323" s="205"/>
      <c r="J323" s="206"/>
      <c r="K323" s="204"/>
      <c r="L323" s="207"/>
      <c r="M323" s="204"/>
      <c r="N323" s="207"/>
      <c r="O323" s="204"/>
      <c r="P323" s="204"/>
      <c r="Q323" s="208"/>
      <c r="S323" s="59"/>
    </row>
    <row r="324" spans="6:19">
      <c r="F324" s="59"/>
      <c r="G324" s="203"/>
      <c r="H324" s="204"/>
      <c r="I324" s="205"/>
      <c r="J324" s="206"/>
      <c r="K324" s="204"/>
      <c r="L324" s="207"/>
      <c r="M324" s="204"/>
      <c r="N324" s="207"/>
      <c r="O324" s="204"/>
      <c r="P324" s="204"/>
      <c r="Q324" s="208"/>
      <c r="S324" s="59"/>
    </row>
    <row r="325" spans="6:19">
      <c r="F325" s="59"/>
      <c r="G325" s="203"/>
      <c r="H325" s="204"/>
      <c r="I325" s="205"/>
      <c r="J325" s="206"/>
      <c r="K325" s="204"/>
      <c r="L325" s="207"/>
      <c r="M325" s="204"/>
      <c r="N325" s="207"/>
      <c r="O325" s="204"/>
      <c r="P325" s="204"/>
      <c r="Q325" s="208"/>
      <c r="S325" s="59"/>
    </row>
    <row r="326" spans="6:19">
      <c r="F326" s="59"/>
      <c r="G326" s="203"/>
      <c r="H326" s="204"/>
      <c r="I326" s="205"/>
      <c r="J326" s="206"/>
      <c r="K326" s="204"/>
      <c r="L326" s="207"/>
      <c r="M326" s="204"/>
      <c r="N326" s="207"/>
      <c r="O326" s="204"/>
      <c r="P326" s="204"/>
      <c r="Q326" s="208"/>
      <c r="S326" s="59"/>
    </row>
    <row r="327" spans="6:19">
      <c r="F327" s="59"/>
      <c r="G327" s="203"/>
      <c r="H327" s="204"/>
      <c r="I327" s="205"/>
      <c r="J327" s="206"/>
      <c r="K327" s="204"/>
      <c r="L327" s="207"/>
      <c r="M327" s="204"/>
      <c r="N327" s="207"/>
      <c r="O327" s="204"/>
      <c r="P327" s="204"/>
      <c r="Q327" s="208"/>
      <c r="S327" s="59"/>
    </row>
    <row r="328" spans="6:19">
      <c r="F328" s="59"/>
      <c r="G328" s="203"/>
      <c r="H328" s="204"/>
      <c r="I328" s="205"/>
      <c r="J328" s="206"/>
      <c r="K328" s="204"/>
      <c r="L328" s="207"/>
      <c r="M328" s="204"/>
      <c r="N328" s="207"/>
      <c r="O328" s="204"/>
      <c r="P328" s="204"/>
      <c r="Q328" s="208"/>
      <c r="S328" s="59"/>
    </row>
    <row r="329" spans="6:19">
      <c r="F329" s="59"/>
      <c r="G329" s="203"/>
      <c r="H329" s="204"/>
      <c r="I329" s="205"/>
      <c r="J329" s="206"/>
      <c r="K329" s="204"/>
      <c r="L329" s="207"/>
      <c r="M329" s="204"/>
      <c r="N329" s="207"/>
      <c r="O329" s="204"/>
      <c r="P329" s="204"/>
      <c r="Q329" s="208"/>
      <c r="S329" s="59"/>
    </row>
    <row r="330" spans="6:19">
      <c r="F330" s="59"/>
      <c r="G330" s="203"/>
      <c r="H330" s="204"/>
      <c r="I330" s="205"/>
      <c r="J330" s="206"/>
      <c r="K330" s="204"/>
      <c r="L330" s="207"/>
      <c r="M330" s="204"/>
      <c r="N330" s="207"/>
      <c r="O330" s="204"/>
      <c r="P330" s="204"/>
      <c r="Q330" s="208"/>
      <c r="S330" s="59"/>
    </row>
    <row r="331" spans="6:19">
      <c r="F331" s="59"/>
      <c r="G331" s="203"/>
      <c r="H331" s="204"/>
      <c r="I331" s="205"/>
      <c r="J331" s="206"/>
      <c r="K331" s="204"/>
      <c r="L331" s="207"/>
      <c r="M331" s="204"/>
      <c r="N331" s="207"/>
      <c r="O331" s="204"/>
      <c r="P331" s="204"/>
      <c r="Q331" s="208"/>
      <c r="S331" s="59"/>
    </row>
    <row r="332" spans="6:19">
      <c r="F332" s="59"/>
      <c r="G332" s="203"/>
      <c r="H332" s="204"/>
      <c r="I332" s="205"/>
      <c r="J332" s="206"/>
      <c r="K332" s="204"/>
      <c r="L332" s="207"/>
      <c r="M332" s="204"/>
      <c r="N332" s="207"/>
      <c r="O332" s="204"/>
      <c r="P332" s="204"/>
      <c r="Q332" s="208"/>
      <c r="S332" s="59"/>
    </row>
    <row r="333" spans="6:19">
      <c r="F333" s="59"/>
      <c r="G333" s="203"/>
      <c r="H333" s="204"/>
      <c r="I333" s="205"/>
      <c r="J333" s="206"/>
      <c r="K333" s="204"/>
      <c r="L333" s="207"/>
      <c r="M333" s="204"/>
      <c r="N333" s="207"/>
      <c r="O333" s="204"/>
      <c r="P333" s="204"/>
      <c r="Q333" s="208"/>
      <c r="S333" s="59"/>
    </row>
    <row r="334" spans="6:19">
      <c r="F334" s="59"/>
      <c r="G334" s="203"/>
      <c r="H334" s="204"/>
      <c r="I334" s="205"/>
      <c r="J334" s="206"/>
      <c r="K334" s="204"/>
      <c r="L334" s="207"/>
      <c r="M334" s="204"/>
      <c r="N334" s="207"/>
      <c r="O334" s="204"/>
      <c r="P334" s="204"/>
      <c r="Q334" s="208"/>
      <c r="S334" s="59"/>
    </row>
    <row r="335" spans="6:19">
      <c r="F335" s="59"/>
      <c r="G335" s="203"/>
      <c r="H335" s="204"/>
      <c r="I335" s="205"/>
      <c r="J335" s="206"/>
      <c r="K335" s="204"/>
      <c r="L335" s="207"/>
      <c r="M335" s="204"/>
      <c r="N335" s="207"/>
      <c r="O335" s="204"/>
      <c r="P335" s="204"/>
      <c r="Q335" s="208"/>
      <c r="S335" s="59"/>
    </row>
    <row r="336" spans="6:19">
      <c r="F336" s="59"/>
      <c r="G336" s="203"/>
      <c r="H336" s="204"/>
      <c r="I336" s="205"/>
      <c r="J336" s="206"/>
      <c r="K336" s="204"/>
      <c r="L336" s="207"/>
      <c r="M336" s="204"/>
      <c r="N336" s="207"/>
      <c r="O336" s="204"/>
      <c r="P336" s="204"/>
      <c r="Q336" s="208"/>
      <c r="S336" s="59"/>
    </row>
    <row r="337" spans="6:19">
      <c r="F337" s="59"/>
      <c r="G337" s="203"/>
      <c r="H337" s="204"/>
      <c r="I337" s="205"/>
      <c r="J337" s="206"/>
      <c r="K337" s="204"/>
      <c r="L337" s="207"/>
      <c r="M337" s="204"/>
      <c r="N337" s="207"/>
      <c r="O337" s="204"/>
      <c r="P337" s="204"/>
      <c r="Q337" s="208"/>
      <c r="S337" s="59"/>
    </row>
    <row r="338" spans="6:19">
      <c r="F338" s="59"/>
      <c r="G338" s="203"/>
      <c r="H338" s="204"/>
      <c r="I338" s="205"/>
      <c r="J338" s="206"/>
      <c r="K338" s="204"/>
      <c r="L338" s="207"/>
      <c r="M338" s="204"/>
      <c r="N338" s="207"/>
      <c r="O338" s="204"/>
      <c r="P338" s="204"/>
      <c r="Q338" s="208"/>
      <c r="S338" s="59"/>
    </row>
    <row r="339" spans="6:19">
      <c r="F339" s="59"/>
      <c r="G339" s="203"/>
      <c r="H339" s="204"/>
      <c r="I339" s="205"/>
      <c r="J339" s="206"/>
      <c r="K339" s="204"/>
      <c r="L339" s="207"/>
      <c r="M339" s="204"/>
      <c r="N339" s="207"/>
      <c r="O339" s="204"/>
      <c r="P339" s="204"/>
      <c r="Q339" s="208"/>
      <c r="S339" s="59"/>
    </row>
    <row r="340" spans="6:19">
      <c r="F340" s="59"/>
      <c r="G340" s="203"/>
      <c r="H340" s="204"/>
      <c r="I340" s="205"/>
      <c r="J340" s="206"/>
      <c r="K340" s="204"/>
      <c r="L340" s="207"/>
      <c r="M340" s="204"/>
      <c r="N340" s="207"/>
      <c r="O340" s="204"/>
      <c r="P340" s="204"/>
      <c r="Q340" s="208"/>
      <c r="S340" s="59"/>
    </row>
    <row r="341" spans="6:19">
      <c r="F341" s="59"/>
      <c r="G341" s="203"/>
      <c r="H341" s="204"/>
      <c r="I341" s="205"/>
      <c r="J341" s="206"/>
      <c r="K341" s="204"/>
      <c r="L341" s="207"/>
      <c r="M341" s="204"/>
      <c r="N341" s="207"/>
      <c r="O341" s="204"/>
      <c r="P341" s="204"/>
      <c r="Q341" s="208"/>
      <c r="S341" s="59"/>
    </row>
    <row r="342" spans="6:19">
      <c r="F342" s="59"/>
      <c r="G342" s="203"/>
      <c r="H342" s="204"/>
      <c r="I342" s="205"/>
      <c r="J342" s="206"/>
      <c r="K342" s="204"/>
      <c r="L342" s="207"/>
      <c r="M342" s="204"/>
      <c r="N342" s="207"/>
      <c r="O342" s="204"/>
      <c r="P342" s="204"/>
      <c r="Q342" s="208"/>
      <c r="S342" s="59"/>
    </row>
    <row r="343" spans="6:19">
      <c r="F343" s="59"/>
      <c r="G343" s="203"/>
      <c r="H343" s="204"/>
      <c r="I343" s="205"/>
      <c r="J343" s="206"/>
      <c r="K343" s="204"/>
      <c r="L343" s="207"/>
      <c r="M343" s="204"/>
      <c r="N343" s="207"/>
      <c r="O343" s="204"/>
      <c r="P343" s="204"/>
      <c r="Q343" s="208"/>
      <c r="S343" s="59"/>
    </row>
    <row r="344" spans="6:19">
      <c r="F344" s="59"/>
      <c r="G344" s="203"/>
      <c r="H344" s="204"/>
      <c r="I344" s="205"/>
      <c r="J344" s="206"/>
      <c r="K344" s="204"/>
      <c r="L344" s="207"/>
      <c r="M344" s="204"/>
      <c r="N344" s="207"/>
      <c r="O344" s="204"/>
      <c r="P344" s="204"/>
      <c r="Q344" s="208"/>
      <c r="S344" s="59"/>
    </row>
    <row r="345" spans="6:19">
      <c r="F345" s="59"/>
      <c r="G345" s="203"/>
      <c r="H345" s="204"/>
      <c r="I345" s="205"/>
      <c r="J345" s="206"/>
      <c r="K345" s="204"/>
      <c r="L345" s="207"/>
      <c r="M345" s="204"/>
      <c r="N345" s="207"/>
      <c r="O345" s="204"/>
      <c r="P345" s="204"/>
      <c r="Q345" s="208"/>
      <c r="S345" s="59"/>
    </row>
    <row r="346" spans="6:19">
      <c r="F346" s="59"/>
      <c r="G346" s="203"/>
      <c r="H346" s="204"/>
      <c r="I346" s="205"/>
      <c r="J346" s="206"/>
      <c r="K346" s="204"/>
      <c r="L346" s="207"/>
      <c r="M346" s="204"/>
      <c r="N346" s="207"/>
      <c r="O346" s="204"/>
      <c r="P346" s="204"/>
      <c r="Q346" s="208"/>
      <c r="S346" s="59"/>
    </row>
    <row r="347" spans="6:19">
      <c r="F347" s="59"/>
      <c r="G347" s="203"/>
      <c r="H347" s="204"/>
      <c r="I347" s="205"/>
      <c r="J347" s="206"/>
      <c r="K347" s="204"/>
      <c r="L347" s="207"/>
      <c r="M347" s="204"/>
      <c r="N347" s="207"/>
      <c r="O347" s="204"/>
      <c r="P347" s="204"/>
      <c r="Q347" s="208"/>
      <c r="S347" s="59"/>
    </row>
    <row r="348" spans="6:19">
      <c r="F348" s="59"/>
      <c r="G348" s="203"/>
      <c r="H348" s="204"/>
      <c r="I348" s="205"/>
      <c r="J348" s="206"/>
      <c r="K348" s="204"/>
      <c r="L348" s="207"/>
      <c r="M348" s="204"/>
      <c r="N348" s="207"/>
      <c r="O348" s="204"/>
      <c r="P348" s="204"/>
      <c r="Q348" s="208"/>
      <c r="S348" s="59"/>
    </row>
    <row r="349" spans="6:19">
      <c r="F349" s="59"/>
      <c r="G349" s="203"/>
      <c r="H349" s="204"/>
      <c r="I349" s="205"/>
      <c r="J349" s="206"/>
      <c r="K349" s="204"/>
      <c r="L349" s="207"/>
      <c r="M349" s="204"/>
      <c r="N349" s="207"/>
      <c r="O349" s="204"/>
      <c r="P349" s="204"/>
      <c r="Q349" s="208"/>
      <c r="S349" s="59"/>
    </row>
    <row r="350" spans="6:19">
      <c r="F350" s="59"/>
      <c r="G350" s="203"/>
      <c r="H350" s="204"/>
      <c r="I350" s="205"/>
      <c r="J350" s="206"/>
      <c r="K350" s="204"/>
      <c r="L350" s="207"/>
      <c r="M350" s="204"/>
      <c r="N350" s="207"/>
      <c r="O350" s="204"/>
      <c r="P350" s="204"/>
      <c r="Q350" s="208"/>
      <c r="S350" s="59"/>
    </row>
    <row r="351" spans="6:19">
      <c r="F351" s="59"/>
      <c r="G351" s="203"/>
      <c r="H351" s="204"/>
      <c r="I351" s="205"/>
      <c r="J351" s="206"/>
      <c r="K351" s="204"/>
      <c r="L351" s="207"/>
      <c r="M351" s="204"/>
      <c r="N351" s="207"/>
      <c r="O351" s="204"/>
      <c r="P351" s="204"/>
      <c r="Q351" s="208"/>
      <c r="S351" s="59"/>
    </row>
    <row r="352" spans="6:19">
      <c r="F352" s="59"/>
      <c r="G352" s="203"/>
      <c r="H352" s="204"/>
      <c r="I352" s="205"/>
      <c r="J352" s="206"/>
      <c r="K352" s="204"/>
      <c r="L352" s="207"/>
      <c r="M352" s="204"/>
      <c r="N352" s="207"/>
      <c r="O352" s="204"/>
      <c r="P352" s="204"/>
      <c r="Q352" s="208"/>
      <c r="S352" s="59"/>
    </row>
    <row r="353" spans="6:19">
      <c r="F353" s="59"/>
      <c r="G353" s="203"/>
      <c r="H353" s="204"/>
      <c r="I353" s="205"/>
      <c r="J353" s="206"/>
      <c r="K353" s="204"/>
      <c r="L353" s="207"/>
      <c r="M353" s="204"/>
      <c r="N353" s="207"/>
      <c r="O353" s="204"/>
      <c r="P353" s="204"/>
      <c r="Q353" s="208"/>
      <c r="S353" s="59"/>
    </row>
    <row r="354" spans="6:19">
      <c r="F354" s="59"/>
      <c r="G354" s="203"/>
      <c r="H354" s="204"/>
      <c r="I354" s="205"/>
      <c r="J354" s="206"/>
      <c r="K354" s="204"/>
      <c r="L354" s="207"/>
      <c r="M354" s="204"/>
      <c r="N354" s="207"/>
      <c r="O354" s="204"/>
      <c r="P354" s="204"/>
      <c r="Q354" s="208"/>
      <c r="S354" s="59"/>
    </row>
    <row r="355" spans="6:19">
      <c r="F355" s="59"/>
      <c r="G355" s="203"/>
      <c r="H355" s="204"/>
      <c r="I355" s="205"/>
      <c r="J355" s="206"/>
      <c r="K355" s="204"/>
      <c r="L355" s="207"/>
      <c r="M355" s="204"/>
      <c r="N355" s="207"/>
      <c r="O355" s="204"/>
      <c r="P355" s="204"/>
      <c r="Q355" s="208"/>
      <c r="S355" s="59"/>
    </row>
    <row r="356" spans="6:19">
      <c r="F356" s="59"/>
      <c r="G356" s="203"/>
      <c r="H356" s="204"/>
      <c r="I356" s="205"/>
      <c r="J356" s="206"/>
      <c r="K356" s="204"/>
      <c r="L356" s="207"/>
      <c r="M356" s="204"/>
      <c r="N356" s="207"/>
      <c r="O356" s="204"/>
      <c r="P356" s="204"/>
      <c r="Q356" s="208"/>
      <c r="S356" s="59"/>
    </row>
    <row r="357" spans="6:19">
      <c r="F357" s="59"/>
      <c r="G357" s="203"/>
      <c r="H357" s="204"/>
      <c r="I357" s="205"/>
      <c r="J357" s="206"/>
      <c r="K357" s="204"/>
      <c r="L357" s="207"/>
      <c r="M357" s="204"/>
      <c r="N357" s="207"/>
      <c r="O357" s="204"/>
      <c r="P357" s="204"/>
      <c r="Q357" s="208"/>
      <c r="S357" s="59"/>
    </row>
    <row r="358" spans="6:19">
      <c r="F358" s="59"/>
      <c r="G358" s="203"/>
      <c r="H358" s="204"/>
      <c r="I358" s="205"/>
      <c r="J358" s="206"/>
      <c r="K358" s="204"/>
      <c r="L358" s="207"/>
      <c r="M358" s="204"/>
      <c r="N358" s="207"/>
      <c r="O358" s="204"/>
      <c r="P358" s="204"/>
      <c r="Q358" s="208"/>
      <c r="S358" s="59"/>
    </row>
    <row r="359" spans="6:19">
      <c r="F359" s="59"/>
      <c r="G359" s="203"/>
      <c r="H359" s="204"/>
      <c r="I359" s="205"/>
      <c r="J359" s="206"/>
      <c r="K359" s="204"/>
      <c r="L359" s="207"/>
      <c r="M359" s="204"/>
      <c r="N359" s="207"/>
      <c r="O359" s="204"/>
      <c r="P359" s="204"/>
      <c r="Q359" s="208"/>
      <c r="S359" s="59"/>
    </row>
    <row r="360" spans="6:19">
      <c r="F360" s="59"/>
      <c r="G360" s="203"/>
      <c r="H360" s="204"/>
      <c r="I360" s="205"/>
      <c r="J360" s="206"/>
      <c r="K360" s="204"/>
      <c r="L360" s="207"/>
      <c r="M360" s="204"/>
      <c r="N360" s="207"/>
      <c r="O360" s="204"/>
      <c r="P360" s="204"/>
      <c r="Q360" s="208"/>
      <c r="S360" s="59"/>
    </row>
    <row r="361" spans="6:19">
      <c r="F361" s="59"/>
      <c r="G361" s="203"/>
      <c r="H361" s="204"/>
      <c r="I361" s="205"/>
      <c r="J361" s="206"/>
      <c r="K361" s="204"/>
      <c r="L361" s="207"/>
      <c r="M361" s="204"/>
      <c r="N361" s="207"/>
      <c r="O361" s="204"/>
      <c r="P361" s="204"/>
      <c r="Q361" s="208"/>
      <c r="S361" s="59"/>
    </row>
    <row r="362" spans="6:19">
      <c r="F362" s="59"/>
      <c r="G362" s="203"/>
      <c r="H362" s="204"/>
      <c r="I362" s="205"/>
      <c r="J362" s="206"/>
      <c r="K362" s="204"/>
      <c r="L362" s="207"/>
      <c r="M362" s="204"/>
      <c r="N362" s="207"/>
      <c r="O362" s="204"/>
      <c r="P362" s="204"/>
      <c r="Q362" s="208"/>
      <c r="S362" s="59"/>
    </row>
    <row r="363" spans="6:19">
      <c r="F363" s="59"/>
      <c r="G363" s="203"/>
      <c r="H363" s="204"/>
      <c r="I363" s="205"/>
      <c r="J363" s="206"/>
      <c r="K363" s="204"/>
      <c r="L363" s="207"/>
      <c r="M363" s="204"/>
      <c r="N363" s="207"/>
      <c r="O363" s="204"/>
      <c r="P363" s="204"/>
      <c r="Q363" s="208"/>
      <c r="S363" s="59"/>
    </row>
    <row r="364" spans="6:19">
      <c r="F364" s="59"/>
      <c r="G364" s="203"/>
      <c r="H364" s="204"/>
      <c r="I364" s="205"/>
      <c r="J364" s="206"/>
      <c r="K364" s="204"/>
      <c r="L364" s="207"/>
      <c r="M364" s="204"/>
      <c r="N364" s="207"/>
      <c r="O364" s="204"/>
      <c r="P364" s="204"/>
      <c r="Q364" s="208"/>
      <c r="S364" s="59"/>
    </row>
    <row r="365" spans="6:19">
      <c r="F365" s="59"/>
      <c r="G365" s="203"/>
      <c r="H365" s="204"/>
      <c r="I365" s="205"/>
      <c r="J365" s="206"/>
      <c r="K365" s="204"/>
      <c r="L365" s="207"/>
      <c r="M365" s="204"/>
      <c r="N365" s="207"/>
      <c r="O365" s="204"/>
      <c r="P365" s="204"/>
      <c r="Q365" s="208"/>
      <c r="S365" s="59"/>
    </row>
    <row r="366" spans="6:19">
      <c r="F366" s="59"/>
      <c r="G366" s="203"/>
      <c r="H366" s="204"/>
      <c r="I366" s="205"/>
      <c r="J366" s="206"/>
      <c r="K366" s="204"/>
      <c r="L366" s="207"/>
      <c r="M366" s="204"/>
      <c r="N366" s="207"/>
      <c r="O366" s="204"/>
      <c r="P366" s="204"/>
      <c r="Q366" s="208"/>
      <c r="S366" s="59"/>
    </row>
    <row r="367" spans="6:19">
      <c r="F367" s="59"/>
      <c r="G367" s="203"/>
      <c r="H367" s="204"/>
      <c r="I367" s="205"/>
      <c r="J367" s="206"/>
      <c r="K367" s="204"/>
      <c r="L367" s="207"/>
      <c r="M367" s="204"/>
      <c r="N367" s="207"/>
      <c r="O367" s="204"/>
      <c r="P367" s="204"/>
      <c r="Q367" s="208"/>
      <c r="S367" s="59"/>
    </row>
    <row r="368" spans="6:19">
      <c r="F368" s="59"/>
      <c r="G368" s="203"/>
      <c r="H368" s="204"/>
      <c r="I368" s="205"/>
      <c r="J368" s="206"/>
      <c r="K368" s="204"/>
      <c r="L368" s="207"/>
      <c r="M368" s="204"/>
      <c r="N368" s="207"/>
      <c r="O368" s="204"/>
      <c r="P368" s="204"/>
      <c r="Q368" s="208"/>
      <c r="S368" s="59"/>
    </row>
    <row r="369" spans="6:19">
      <c r="F369" s="59"/>
      <c r="G369" s="203"/>
      <c r="H369" s="204"/>
      <c r="I369" s="205"/>
      <c r="J369" s="206"/>
      <c r="K369" s="204"/>
      <c r="L369" s="207"/>
      <c r="M369" s="204"/>
      <c r="N369" s="207"/>
      <c r="O369" s="204"/>
      <c r="P369" s="204"/>
      <c r="Q369" s="208"/>
      <c r="S369" s="59"/>
    </row>
    <row r="370" spans="6:19">
      <c r="F370" s="59"/>
      <c r="G370" s="203"/>
      <c r="H370" s="204"/>
      <c r="I370" s="205"/>
      <c r="J370" s="206"/>
      <c r="K370" s="204"/>
      <c r="L370" s="207"/>
      <c r="M370" s="204"/>
      <c r="N370" s="207"/>
      <c r="O370" s="204"/>
      <c r="P370" s="204"/>
      <c r="Q370" s="208"/>
      <c r="S370" s="59"/>
    </row>
    <row r="371" spans="6:19">
      <c r="F371" s="59"/>
      <c r="G371" s="203"/>
      <c r="H371" s="204"/>
      <c r="I371" s="205"/>
      <c r="J371" s="206"/>
      <c r="K371" s="204"/>
      <c r="L371" s="207"/>
      <c r="M371" s="204"/>
      <c r="N371" s="207"/>
      <c r="O371" s="204"/>
      <c r="P371" s="204"/>
      <c r="Q371" s="208"/>
      <c r="S371" s="59"/>
    </row>
    <row r="372" spans="6:19">
      <c r="F372" s="59"/>
      <c r="G372" s="203"/>
      <c r="H372" s="204"/>
      <c r="I372" s="205"/>
      <c r="J372" s="206"/>
      <c r="K372" s="204"/>
      <c r="L372" s="207"/>
      <c r="M372" s="204"/>
      <c r="N372" s="207"/>
      <c r="O372" s="204"/>
      <c r="P372" s="204"/>
      <c r="Q372" s="208"/>
      <c r="S372" s="59"/>
    </row>
    <row r="373" spans="6:19">
      <c r="F373" s="59"/>
      <c r="G373" s="203"/>
      <c r="H373" s="204"/>
      <c r="I373" s="205"/>
      <c r="J373" s="206"/>
      <c r="K373" s="204"/>
      <c r="L373" s="207"/>
      <c r="M373" s="204"/>
      <c r="N373" s="207"/>
      <c r="O373" s="204"/>
      <c r="P373" s="204"/>
      <c r="Q373" s="208"/>
      <c r="S373" s="59"/>
    </row>
    <row r="374" spans="6:19">
      <c r="F374" s="59"/>
      <c r="G374" s="203"/>
      <c r="H374" s="204"/>
      <c r="I374" s="205"/>
      <c r="J374" s="206"/>
      <c r="K374" s="204"/>
      <c r="L374" s="207"/>
      <c r="M374" s="204"/>
      <c r="N374" s="207"/>
      <c r="O374" s="204"/>
      <c r="P374" s="204"/>
      <c r="Q374" s="208"/>
      <c r="S374" s="59"/>
    </row>
    <row r="375" spans="6:19">
      <c r="F375" s="59"/>
      <c r="G375" s="203"/>
      <c r="H375" s="204"/>
      <c r="I375" s="205"/>
      <c r="J375" s="206"/>
      <c r="K375" s="204"/>
      <c r="L375" s="207"/>
      <c r="M375" s="204"/>
      <c r="N375" s="207"/>
      <c r="O375" s="204"/>
      <c r="P375" s="204"/>
      <c r="Q375" s="208"/>
      <c r="S375" s="59"/>
    </row>
    <row r="376" spans="6:19">
      <c r="F376" s="59"/>
      <c r="G376" s="203"/>
      <c r="H376" s="204"/>
      <c r="I376" s="205"/>
      <c r="J376" s="206"/>
      <c r="K376" s="204"/>
      <c r="L376" s="207"/>
      <c r="M376" s="204"/>
      <c r="N376" s="207"/>
      <c r="O376" s="204"/>
      <c r="P376" s="204"/>
      <c r="Q376" s="208"/>
      <c r="S376" s="59"/>
    </row>
    <row r="377" spans="6:19">
      <c r="F377" s="59"/>
      <c r="G377" s="203"/>
      <c r="H377" s="204"/>
      <c r="I377" s="205"/>
      <c r="J377" s="206"/>
      <c r="K377" s="204"/>
      <c r="L377" s="207"/>
      <c r="M377" s="204"/>
      <c r="N377" s="207"/>
      <c r="O377" s="204"/>
      <c r="P377" s="204"/>
      <c r="Q377" s="208"/>
      <c r="S377" s="59"/>
    </row>
    <row r="378" spans="6:19">
      <c r="F378" s="59"/>
      <c r="G378" s="203"/>
      <c r="H378" s="204"/>
      <c r="I378" s="205"/>
      <c r="J378" s="206"/>
      <c r="K378" s="204"/>
      <c r="L378" s="207"/>
      <c r="M378" s="204"/>
      <c r="N378" s="207"/>
      <c r="O378" s="204"/>
      <c r="P378" s="204"/>
      <c r="Q378" s="208"/>
      <c r="S378" s="59"/>
    </row>
    <row r="379" spans="6:19">
      <c r="F379" s="59"/>
      <c r="G379" s="203"/>
      <c r="H379" s="204"/>
      <c r="I379" s="205"/>
      <c r="J379" s="206"/>
      <c r="K379" s="204"/>
      <c r="L379" s="207"/>
      <c r="M379" s="204"/>
      <c r="N379" s="207"/>
      <c r="O379" s="204"/>
      <c r="P379" s="204"/>
      <c r="Q379" s="208"/>
      <c r="S379" s="59"/>
    </row>
    <row r="380" spans="6:19">
      <c r="F380" s="59"/>
      <c r="G380" s="203"/>
      <c r="H380" s="204"/>
      <c r="I380" s="205"/>
      <c r="J380" s="206"/>
      <c r="K380" s="204"/>
      <c r="L380" s="207"/>
      <c r="M380" s="204"/>
      <c r="N380" s="207"/>
      <c r="O380" s="204"/>
      <c r="P380" s="204"/>
      <c r="Q380" s="208"/>
      <c r="S380" s="59"/>
    </row>
    <row r="381" spans="6:19">
      <c r="F381" s="59"/>
      <c r="G381" s="203"/>
      <c r="H381" s="204"/>
      <c r="I381" s="205"/>
      <c r="J381" s="206"/>
      <c r="K381" s="204"/>
      <c r="L381" s="207"/>
      <c r="M381" s="204"/>
      <c r="N381" s="207"/>
      <c r="O381" s="204"/>
      <c r="P381" s="204"/>
      <c r="Q381" s="208"/>
      <c r="S381" s="59"/>
    </row>
    <row r="382" spans="6:19">
      <c r="F382" s="59"/>
      <c r="G382" s="203"/>
      <c r="H382" s="204"/>
      <c r="I382" s="205"/>
      <c r="J382" s="206"/>
      <c r="K382" s="204"/>
      <c r="L382" s="207"/>
      <c r="M382" s="204"/>
      <c r="N382" s="207"/>
      <c r="O382" s="204"/>
      <c r="P382" s="204"/>
      <c r="Q382" s="208"/>
      <c r="S382" s="59"/>
    </row>
    <row r="383" spans="6:19">
      <c r="F383" s="59"/>
      <c r="G383" s="203"/>
      <c r="H383" s="204"/>
      <c r="I383" s="205"/>
      <c r="J383" s="206"/>
      <c r="K383" s="204"/>
      <c r="L383" s="207"/>
      <c r="M383" s="204"/>
      <c r="N383" s="207"/>
      <c r="O383" s="204"/>
      <c r="P383" s="204"/>
      <c r="Q383" s="208"/>
      <c r="S383" s="59"/>
    </row>
    <row r="384" spans="6:19">
      <c r="F384" s="59"/>
      <c r="G384" s="203"/>
      <c r="H384" s="204"/>
      <c r="I384" s="205"/>
      <c r="J384" s="206"/>
      <c r="K384" s="204"/>
      <c r="L384" s="207"/>
      <c r="M384" s="204"/>
      <c r="N384" s="207"/>
      <c r="O384" s="204"/>
      <c r="P384" s="204"/>
      <c r="Q384" s="208"/>
      <c r="S384" s="59"/>
    </row>
    <row r="385" spans="6:19">
      <c r="F385" s="59"/>
      <c r="G385" s="203"/>
      <c r="H385" s="204"/>
      <c r="I385" s="205"/>
      <c r="J385" s="206"/>
      <c r="K385" s="204"/>
      <c r="L385" s="207"/>
      <c r="M385" s="204"/>
      <c r="N385" s="207"/>
      <c r="O385" s="204"/>
      <c r="P385" s="204"/>
      <c r="Q385" s="208"/>
      <c r="S385" s="59"/>
    </row>
    <row r="386" spans="6:19">
      <c r="F386" s="59"/>
      <c r="G386" s="203"/>
      <c r="H386" s="204"/>
      <c r="I386" s="205"/>
      <c r="J386" s="206"/>
      <c r="K386" s="204"/>
      <c r="L386" s="207"/>
      <c r="M386" s="204"/>
      <c r="N386" s="207"/>
      <c r="O386" s="204"/>
      <c r="P386" s="204"/>
      <c r="Q386" s="208"/>
      <c r="S386" s="59"/>
    </row>
    <row r="387" spans="6:19">
      <c r="F387" s="59"/>
      <c r="G387" s="203"/>
      <c r="H387" s="204"/>
      <c r="I387" s="205"/>
      <c r="J387" s="206"/>
      <c r="K387" s="204"/>
      <c r="L387" s="207"/>
      <c r="M387" s="204"/>
      <c r="N387" s="207"/>
      <c r="O387" s="204"/>
      <c r="P387" s="204"/>
      <c r="Q387" s="208"/>
      <c r="S387" s="59"/>
    </row>
    <row r="388" spans="6:19">
      <c r="F388" s="59"/>
      <c r="G388" s="203"/>
      <c r="H388" s="204"/>
      <c r="I388" s="205"/>
      <c r="J388" s="206"/>
      <c r="K388" s="204"/>
      <c r="L388" s="207"/>
      <c r="M388" s="204"/>
      <c r="N388" s="207"/>
      <c r="O388" s="204"/>
      <c r="P388" s="204"/>
      <c r="Q388" s="208"/>
      <c r="S388" s="59"/>
    </row>
    <row r="389" spans="6:19">
      <c r="F389" s="59"/>
      <c r="G389" s="203"/>
      <c r="H389" s="204"/>
      <c r="I389" s="205"/>
      <c r="J389" s="206"/>
      <c r="K389" s="204"/>
      <c r="L389" s="207"/>
      <c r="M389" s="204"/>
      <c r="N389" s="207"/>
      <c r="O389" s="204"/>
      <c r="P389" s="204"/>
      <c r="Q389" s="208"/>
      <c r="S389" s="59"/>
    </row>
    <row r="390" spans="6:19">
      <c r="F390" s="59"/>
      <c r="G390" s="203"/>
      <c r="H390" s="204"/>
      <c r="I390" s="205"/>
      <c r="J390" s="206"/>
      <c r="K390" s="204"/>
      <c r="L390" s="207"/>
      <c r="M390" s="204"/>
      <c r="N390" s="207"/>
      <c r="O390" s="204"/>
      <c r="P390" s="204"/>
      <c r="Q390" s="208"/>
      <c r="S390" s="59"/>
    </row>
    <row r="391" spans="6:19">
      <c r="F391" s="59"/>
      <c r="G391" s="203"/>
      <c r="H391" s="204"/>
      <c r="I391" s="205"/>
      <c r="J391" s="206"/>
      <c r="K391" s="204"/>
      <c r="L391" s="207"/>
      <c r="M391" s="204"/>
      <c r="N391" s="207"/>
      <c r="O391" s="204"/>
      <c r="P391" s="204"/>
      <c r="Q391" s="208"/>
      <c r="S391" s="59"/>
    </row>
    <row r="392" spans="6:19">
      <c r="F392" s="59"/>
      <c r="G392" s="203"/>
      <c r="H392" s="204"/>
      <c r="I392" s="205"/>
      <c r="J392" s="206"/>
      <c r="K392" s="204"/>
      <c r="L392" s="207"/>
      <c r="M392" s="204"/>
      <c r="N392" s="207"/>
      <c r="O392" s="204"/>
      <c r="P392" s="204"/>
      <c r="Q392" s="208"/>
      <c r="S392" s="59"/>
    </row>
    <row r="393" spans="6:19">
      <c r="F393" s="59"/>
      <c r="G393" s="203"/>
      <c r="H393" s="204"/>
      <c r="I393" s="205"/>
      <c r="J393" s="206"/>
      <c r="K393" s="204"/>
      <c r="L393" s="207"/>
      <c r="M393" s="204"/>
      <c r="N393" s="207"/>
      <c r="O393" s="204"/>
      <c r="P393" s="204"/>
      <c r="Q393" s="208"/>
      <c r="S393" s="59"/>
    </row>
    <row r="394" spans="6:19">
      <c r="F394" s="59"/>
      <c r="G394" s="203"/>
      <c r="H394" s="204"/>
      <c r="I394" s="205"/>
      <c r="J394" s="206"/>
      <c r="K394" s="204"/>
      <c r="L394" s="207"/>
      <c r="M394" s="204"/>
      <c r="N394" s="207"/>
      <c r="O394" s="204"/>
      <c r="P394" s="204"/>
      <c r="Q394" s="208"/>
      <c r="S394" s="59"/>
    </row>
    <row r="395" spans="6:19">
      <c r="F395" s="59"/>
      <c r="G395" s="203"/>
      <c r="H395" s="204"/>
      <c r="I395" s="205"/>
      <c r="J395" s="206"/>
      <c r="K395" s="204"/>
      <c r="L395" s="207"/>
      <c r="M395" s="204"/>
      <c r="N395" s="207"/>
      <c r="O395" s="204"/>
      <c r="P395" s="204"/>
      <c r="Q395" s="208"/>
      <c r="S395" s="59"/>
    </row>
    <row r="396" spans="6:19">
      <c r="F396" s="59"/>
      <c r="G396" s="203"/>
      <c r="H396" s="204"/>
      <c r="I396" s="205"/>
      <c r="J396" s="206"/>
      <c r="K396" s="204"/>
      <c r="L396" s="207"/>
      <c r="M396" s="204"/>
      <c r="N396" s="207"/>
      <c r="O396" s="204"/>
      <c r="P396" s="204"/>
      <c r="Q396" s="208"/>
      <c r="S396" s="59"/>
    </row>
    <row r="397" spans="6:19">
      <c r="F397" s="59"/>
      <c r="G397" s="203"/>
      <c r="H397" s="204"/>
      <c r="I397" s="205"/>
      <c r="J397" s="206"/>
      <c r="K397" s="204"/>
      <c r="L397" s="207"/>
      <c r="M397" s="204"/>
      <c r="N397" s="207"/>
      <c r="O397" s="204"/>
      <c r="P397" s="204"/>
      <c r="Q397" s="208"/>
      <c r="S397" s="59"/>
    </row>
    <row r="398" spans="6:19">
      <c r="F398" s="59"/>
      <c r="G398" s="203"/>
      <c r="H398" s="204"/>
      <c r="I398" s="205"/>
      <c r="J398" s="206"/>
      <c r="K398" s="204"/>
      <c r="L398" s="207"/>
      <c r="M398" s="204"/>
      <c r="N398" s="207"/>
      <c r="O398" s="204"/>
      <c r="P398" s="204"/>
      <c r="Q398" s="208"/>
      <c r="S398" s="59"/>
    </row>
    <row r="399" spans="6:19">
      <c r="F399" s="59"/>
      <c r="G399" s="203"/>
      <c r="H399" s="204"/>
      <c r="I399" s="205"/>
      <c r="J399" s="206"/>
      <c r="K399" s="204"/>
      <c r="L399" s="207"/>
      <c r="M399" s="204"/>
      <c r="N399" s="207"/>
      <c r="O399" s="204"/>
      <c r="P399" s="204"/>
      <c r="Q399" s="208"/>
      <c r="S399" s="59"/>
    </row>
    <row r="400" spans="6:19">
      <c r="F400" s="59"/>
      <c r="G400" s="203"/>
      <c r="H400" s="204"/>
      <c r="I400" s="205"/>
      <c r="J400" s="206"/>
      <c r="K400" s="204"/>
      <c r="L400" s="207"/>
      <c r="M400" s="204"/>
      <c r="N400" s="207"/>
      <c r="O400" s="204"/>
      <c r="P400" s="204"/>
      <c r="Q400" s="208"/>
      <c r="S400" s="59"/>
    </row>
    <row r="401" spans="6:19">
      <c r="F401" s="59"/>
      <c r="G401" s="203"/>
      <c r="H401" s="204"/>
      <c r="I401" s="205"/>
      <c r="J401" s="206"/>
      <c r="K401" s="204"/>
      <c r="L401" s="207"/>
      <c r="M401" s="204"/>
      <c r="N401" s="207"/>
      <c r="O401" s="204"/>
      <c r="P401" s="204"/>
      <c r="Q401" s="208"/>
      <c r="S401" s="59"/>
    </row>
    <row r="402" spans="6:19">
      <c r="F402" s="59"/>
      <c r="G402" s="203"/>
      <c r="H402" s="204"/>
      <c r="I402" s="205"/>
      <c r="J402" s="206"/>
      <c r="K402" s="204"/>
      <c r="L402" s="207"/>
      <c r="M402" s="204"/>
      <c r="N402" s="207"/>
      <c r="O402" s="204"/>
      <c r="P402" s="204"/>
      <c r="Q402" s="208"/>
      <c r="S402" s="59"/>
    </row>
    <row r="403" spans="6:19">
      <c r="F403" s="59"/>
      <c r="G403" s="203"/>
      <c r="H403" s="204"/>
      <c r="I403" s="205"/>
      <c r="J403" s="206"/>
      <c r="K403" s="204"/>
      <c r="L403" s="207"/>
      <c r="M403" s="204"/>
      <c r="N403" s="207"/>
      <c r="O403" s="204"/>
      <c r="P403" s="204"/>
      <c r="Q403" s="208"/>
      <c r="S403" s="59"/>
    </row>
    <row r="404" spans="6:19">
      <c r="F404" s="59"/>
      <c r="G404" s="203"/>
      <c r="H404" s="204"/>
      <c r="I404" s="205"/>
      <c r="J404" s="206"/>
      <c r="K404" s="204"/>
      <c r="L404" s="207"/>
      <c r="M404" s="204"/>
      <c r="N404" s="207"/>
      <c r="O404" s="204"/>
      <c r="P404" s="204"/>
      <c r="Q404" s="208"/>
      <c r="S404" s="59"/>
    </row>
    <row r="405" spans="6:19">
      <c r="F405" s="59"/>
      <c r="G405" s="203"/>
      <c r="H405" s="204"/>
      <c r="I405" s="205"/>
      <c r="J405" s="206"/>
      <c r="K405" s="204"/>
      <c r="L405" s="207"/>
      <c r="M405" s="204"/>
      <c r="N405" s="207"/>
      <c r="O405" s="204"/>
      <c r="P405" s="204"/>
      <c r="Q405" s="208"/>
      <c r="S405" s="59"/>
    </row>
    <row r="406" spans="6:19">
      <c r="F406" s="59"/>
      <c r="G406" s="203"/>
      <c r="H406" s="204"/>
      <c r="I406" s="205"/>
      <c r="J406" s="206"/>
      <c r="K406" s="204"/>
      <c r="L406" s="207"/>
      <c r="M406" s="204"/>
      <c r="N406" s="207"/>
      <c r="O406" s="204"/>
      <c r="P406" s="204"/>
      <c r="Q406" s="208"/>
      <c r="S406" s="59"/>
    </row>
    <row r="407" spans="6:19">
      <c r="F407" s="59"/>
      <c r="G407" s="203"/>
      <c r="H407" s="204"/>
      <c r="I407" s="205"/>
      <c r="J407" s="206"/>
      <c r="K407" s="204"/>
      <c r="L407" s="207"/>
      <c r="M407" s="204"/>
      <c r="N407" s="207"/>
      <c r="O407" s="204"/>
      <c r="P407" s="204"/>
      <c r="Q407" s="208"/>
      <c r="S407" s="59"/>
    </row>
    <row r="408" spans="6:19">
      <c r="F408" s="59"/>
      <c r="G408" s="203"/>
      <c r="H408" s="204"/>
      <c r="I408" s="205"/>
      <c r="J408" s="206"/>
      <c r="K408" s="204"/>
      <c r="L408" s="207"/>
      <c r="M408" s="204"/>
      <c r="N408" s="207"/>
      <c r="O408" s="204"/>
      <c r="P408" s="204"/>
      <c r="Q408" s="208"/>
      <c r="S408" s="59"/>
    </row>
    <row r="409" spans="6:19">
      <c r="F409" s="59"/>
      <c r="G409" s="203"/>
      <c r="H409" s="204"/>
      <c r="I409" s="205"/>
      <c r="J409" s="206"/>
      <c r="K409" s="204"/>
      <c r="L409" s="207"/>
      <c r="M409" s="204"/>
      <c r="N409" s="207"/>
      <c r="O409" s="204"/>
      <c r="P409" s="204"/>
      <c r="Q409" s="208"/>
      <c r="S409" s="59"/>
    </row>
    <row r="410" spans="6:19">
      <c r="F410" s="59"/>
      <c r="G410" s="203"/>
      <c r="H410" s="204"/>
      <c r="I410" s="205"/>
      <c r="J410" s="206"/>
      <c r="K410" s="204"/>
      <c r="L410" s="207"/>
      <c r="M410" s="204"/>
      <c r="N410" s="207"/>
      <c r="O410" s="204"/>
      <c r="P410" s="204"/>
      <c r="Q410" s="208"/>
      <c r="S410" s="59"/>
    </row>
    <row r="411" spans="6:19">
      <c r="F411" s="59"/>
      <c r="G411" s="203"/>
      <c r="H411" s="204"/>
      <c r="I411" s="205"/>
      <c r="J411" s="206"/>
      <c r="K411" s="204"/>
      <c r="L411" s="207"/>
      <c r="M411" s="204"/>
      <c r="N411" s="207"/>
      <c r="O411" s="204"/>
      <c r="P411" s="204"/>
      <c r="Q411" s="208"/>
      <c r="S411" s="59"/>
    </row>
    <row r="412" spans="6:19">
      <c r="F412" s="59"/>
      <c r="G412" s="203"/>
      <c r="H412" s="204"/>
      <c r="I412" s="205"/>
      <c r="J412" s="206"/>
      <c r="K412" s="204"/>
      <c r="L412" s="207"/>
      <c r="M412" s="204"/>
      <c r="N412" s="207"/>
      <c r="O412" s="204"/>
      <c r="P412" s="204"/>
      <c r="Q412" s="208"/>
      <c r="S412" s="59"/>
    </row>
    <row r="413" spans="6:19">
      <c r="F413" s="59"/>
      <c r="G413" s="203"/>
      <c r="H413" s="204"/>
      <c r="I413" s="205"/>
      <c r="J413" s="206"/>
      <c r="K413" s="204"/>
      <c r="L413" s="207"/>
      <c r="M413" s="204"/>
      <c r="N413" s="207"/>
      <c r="O413" s="204"/>
      <c r="P413" s="204"/>
      <c r="Q413" s="208"/>
      <c r="S413" s="59"/>
    </row>
    <row r="414" spans="6:19">
      <c r="F414" s="59"/>
      <c r="G414" s="203"/>
      <c r="H414" s="204"/>
      <c r="I414" s="205"/>
      <c r="J414" s="206"/>
      <c r="K414" s="204"/>
      <c r="L414" s="207"/>
      <c r="M414" s="204"/>
      <c r="N414" s="207"/>
      <c r="O414" s="204"/>
      <c r="P414" s="204"/>
      <c r="Q414" s="208"/>
      <c r="S414" s="59"/>
    </row>
    <row r="415" spans="6:19">
      <c r="F415" s="59"/>
      <c r="G415" s="203"/>
      <c r="H415" s="204"/>
      <c r="I415" s="205"/>
      <c r="J415" s="206"/>
      <c r="K415" s="204"/>
      <c r="L415" s="207"/>
      <c r="M415" s="204"/>
      <c r="N415" s="207"/>
      <c r="O415" s="204"/>
      <c r="P415" s="204"/>
      <c r="Q415" s="208"/>
      <c r="S415" s="59"/>
    </row>
    <row r="416" spans="6:19">
      <c r="F416" s="59"/>
      <c r="G416" s="203"/>
      <c r="H416" s="204"/>
      <c r="I416" s="205"/>
      <c r="J416" s="206"/>
      <c r="K416" s="204"/>
      <c r="L416" s="207"/>
      <c r="M416" s="204"/>
      <c r="N416" s="207"/>
      <c r="O416" s="204"/>
      <c r="P416" s="204"/>
      <c r="Q416" s="208"/>
      <c r="S416" s="59"/>
    </row>
    <row r="417" spans="6:19">
      <c r="F417" s="59"/>
      <c r="G417" s="203"/>
      <c r="H417" s="204"/>
      <c r="I417" s="205"/>
      <c r="J417" s="206"/>
      <c r="K417" s="204"/>
      <c r="L417" s="207"/>
      <c r="M417" s="204"/>
      <c r="N417" s="207"/>
      <c r="O417" s="204"/>
      <c r="P417" s="204"/>
      <c r="Q417" s="208"/>
      <c r="S417" s="59"/>
    </row>
    <row r="418" spans="6:19">
      <c r="F418" s="59"/>
      <c r="G418" s="203"/>
      <c r="H418" s="204"/>
      <c r="I418" s="205"/>
      <c r="J418" s="206"/>
      <c r="K418" s="204"/>
      <c r="L418" s="207"/>
      <c r="M418" s="204"/>
      <c r="N418" s="207"/>
      <c r="O418" s="204"/>
      <c r="P418" s="204"/>
      <c r="Q418" s="208"/>
      <c r="S418" s="59"/>
    </row>
    <row r="419" spans="6:19">
      <c r="F419" s="59"/>
      <c r="G419" s="203"/>
      <c r="H419" s="204"/>
      <c r="I419" s="205"/>
      <c r="J419" s="206"/>
      <c r="K419" s="204"/>
      <c r="L419" s="207"/>
      <c r="M419" s="204"/>
      <c r="N419" s="207"/>
      <c r="O419" s="204"/>
      <c r="P419" s="204"/>
      <c r="Q419" s="208"/>
      <c r="S419" s="59"/>
    </row>
    <row r="420" spans="6:19">
      <c r="F420" s="59"/>
      <c r="G420" s="203"/>
      <c r="H420" s="204"/>
      <c r="I420" s="205"/>
      <c r="J420" s="206"/>
      <c r="K420" s="204"/>
      <c r="L420" s="207"/>
      <c r="M420" s="204"/>
      <c r="N420" s="207"/>
      <c r="O420" s="204"/>
      <c r="P420" s="204"/>
      <c r="Q420" s="208"/>
      <c r="S420" s="59"/>
    </row>
    <row r="421" spans="6:19">
      <c r="F421" s="59"/>
      <c r="G421" s="203"/>
      <c r="H421" s="204"/>
      <c r="I421" s="205"/>
      <c r="J421" s="206"/>
      <c r="K421" s="204"/>
      <c r="L421" s="207"/>
      <c r="M421" s="204"/>
      <c r="N421" s="207"/>
      <c r="O421" s="204"/>
      <c r="P421" s="204"/>
      <c r="Q421" s="208"/>
      <c r="S421" s="59"/>
    </row>
    <row r="422" spans="6:19">
      <c r="F422" s="59"/>
      <c r="G422" s="203"/>
      <c r="H422" s="204"/>
      <c r="I422" s="205"/>
      <c r="J422" s="206"/>
      <c r="K422" s="204"/>
      <c r="L422" s="207"/>
      <c r="M422" s="204"/>
      <c r="N422" s="207"/>
      <c r="O422" s="204"/>
      <c r="P422" s="204"/>
      <c r="Q422" s="208"/>
      <c r="S422" s="59"/>
    </row>
    <row r="423" spans="6:19">
      <c r="F423" s="59"/>
      <c r="G423" s="203"/>
      <c r="H423" s="204"/>
      <c r="I423" s="205"/>
      <c r="J423" s="206"/>
      <c r="K423" s="204"/>
      <c r="L423" s="207"/>
      <c r="M423" s="204"/>
      <c r="N423" s="207"/>
      <c r="O423" s="204"/>
      <c r="P423" s="204"/>
      <c r="Q423" s="208"/>
      <c r="S423" s="59"/>
    </row>
    <row r="424" spans="6:19">
      <c r="F424" s="59"/>
      <c r="G424" s="203"/>
      <c r="H424" s="204"/>
      <c r="I424" s="205"/>
      <c r="J424" s="206"/>
      <c r="K424" s="204"/>
      <c r="L424" s="207"/>
      <c r="M424" s="204"/>
      <c r="N424" s="207"/>
      <c r="O424" s="204"/>
      <c r="P424" s="204"/>
      <c r="Q424" s="208"/>
      <c r="S424" s="59"/>
    </row>
    <row r="425" spans="6:19">
      <c r="F425" s="59"/>
      <c r="G425" s="203"/>
      <c r="H425" s="204"/>
      <c r="I425" s="205"/>
      <c r="J425" s="206"/>
      <c r="K425" s="204"/>
      <c r="L425" s="207"/>
      <c r="M425" s="204"/>
      <c r="N425" s="207"/>
      <c r="O425" s="204"/>
      <c r="P425" s="204"/>
      <c r="Q425" s="208"/>
      <c r="S425" s="59"/>
    </row>
    <row r="426" spans="6:19">
      <c r="F426" s="59"/>
      <c r="G426" s="203"/>
      <c r="H426" s="204"/>
      <c r="I426" s="205"/>
      <c r="J426" s="206"/>
      <c r="K426" s="204"/>
      <c r="L426" s="207"/>
      <c r="M426" s="204"/>
      <c r="N426" s="207"/>
      <c r="O426" s="204"/>
      <c r="P426" s="204"/>
      <c r="Q426" s="208"/>
      <c r="S426" s="59"/>
    </row>
    <row r="427" spans="6:19">
      <c r="F427" s="59"/>
      <c r="G427" s="203"/>
      <c r="H427" s="204"/>
      <c r="I427" s="205"/>
      <c r="J427" s="206"/>
      <c r="K427" s="204"/>
      <c r="L427" s="207"/>
      <c r="M427" s="204"/>
      <c r="N427" s="207"/>
      <c r="O427" s="204"/>
      <c r="P427" s="204"/>
      <c r="Q427" s="208"/>
      <c r="S427" s="59"/>
    </row>
    <row r="428" spans="6:19">
      <c r="F428" s="59"/>
      <c r="G428" s="203"/>
      <c r="H428" s="204"/>
      <c r="I428" s="205"/>
      <c r="J428" s="206"/>
      <c r="K428" s="204"/>
      <c r="L428" s="207"/>
      <c r="M428" s="204"/>
      <c r="N428" s="207"/>
      <c r="O428" s="204"/>
      <c r="P428" s="204"/>
      <c r="Q428" s="208"/>
      <c r="S428" s="59"/>
    </row>
    <row r="429" spans="6:19">
      <c r="F429" s="59"/>
      <c r="G429" s="203"/>
      <c r="H429" s="204"/>
      <c r="I429" s="205"/>
      <c r="J429" s="206"/>
      <c r="K429" s="204"/>
      <c r="L429" s="207"/>
      <c r="M429" s="204"/>
      <c r="N429" s="207"/>
      <c r="O429" s="204"/>
      <c r="P429" s="204"/>
      <c r="Q429" s="208"/>
      <c r="S429" s="59"/>
    </row>
    <row r="430" spans="6:19">
      <c r="F430" s="59"/>
      <c r="G430" s="203"/>
      <c r="H430" s="204"/>
      <c r="I430" s="205"/>
      <c r="J430" s="206"/>
      <c r="K430" s="204"/>
      <c r="L430" s="207"/>
      <c r="M430" s="204"/>
      <c r="N430" s="207"/>
      <c r="O430" s="204"/>
      <c r="P430" s="204"/>
      <c r="Q430" s="208"/>
      <c r="S430" s="59"/>
    </row>
    <row r="431" spans="6:19">
      <c r="F431" s="59"/>
      <c r="G431" s="203"/>
      <c r="H431" s="204"/>
      <c r="I431" s="205"/>
      <c r="J431" s="206"/>
      <c r="K431" s="204"/>
      <c r="L431" s="207"/>
      <c r="M431" s="204"/>
      <c r="N431" s="207"/>
      <c r="O431" s="204"/>
      <c r="P431" s="204"/>
      <c r="Q431" s="208"/>
      <c r="S431" s="59"/>
    </row>
    <row r="432" spans="6:19">
      <c r="F432" s="59"/>
      <c r="G432" s="203"/>
      <c r="H432" s="204"/>
      <c r="I432" s="205"/>
      <c r="J432" s="206"/>
      <c r="K432" s="204"/>
      <c r="L432" s="207"/>
      <c r="M432" s="204"/>
      <c r="N432" s="207"/>
      <c r="O432" s="204"/>
      <c r="P432" s="204"/>
      <c r="Q432" s="208"/>
      <c r="S432" s="59"/>
    </row>
    <row r="433" spans="6:19">
      <c r="F433" s="59"/>
      <c r="G433" s="203"/>
      <c r="H433" s="204"/>
      <c r="I433" s="205"/>
      <c r="J433" s="206"/>
      <c r="K433" s="204"/>
      <c r="L433" s="207"/>
      <c r="M433" s="204"/>
      <c r="N433" s="207"/>
      <c r="O433" s="204"/>
      <c r="P433" s="204"/>
      <c r="Q433" s="208"/>
      <c r="S433" s="59"/>
    </row>
    <row r="434" spans="6:19">
      <c r="F434" s="59"/>
      <c r="G434" s="203"/>
      <c r="H434" s="204"/>
      <c r="I434" s="205"/>
      <c r="J434" s="206"/>
      <c r="K434" s="204"/>
      <c r="L434" s="207"/>
      <c r="M434" s="204"/>
      <c r="N434" s="207"/>
      <c r="O434" s="204"/>
      <c r="P434" s="204"/>
      <c r="Q434" s="208"/>
      <c r="S434" s="59"/>
    </row>
    <row r="435" spans="6:19">
      <c r="F435" s="59"/>
      <c r="G435" s="203"/>
      <c r="H435" s="204"/>
      <c r="I435" s="205"/>
      <c r="J435" s="206"/>
      <c r="K435" s="204"/>
      <c r="L435" s="207"/>
      <c r="M435" s="204"/>
      <c r="N435" s="207"/>
      <c r="O435" s="204"/>
      <c r="P435" s="204"/>
      <c r="Q435" s="208"/>
      <c r="S435" s="59"/>
    </row>
    <row r="436" spans="6:19">
      <c r="F436" s="59"/>
      <c r="G436" s="203"/>
      <c r="H436" s="204"/>
      <c r="I436" s="205"/>
      <c r="J436" s="206"/>
      <c r="K436" s="204"/>
      <c r="L436" s="207"/>
      <c r="M436" s="204"/>
      <c r="N436" s="207"/>
      <c r="O436" s="204"/>
      <c r="P436" s="204"/>
      <c r="Q436" s="208"/>
      <c r="S436" s="59"/>
    </row>
    <row r="437" spans="6:19">
      <c r="F437" s="59"/>
      <c r="G437" s="203"/>
      <c r="H437" s="204"/>
      <c r="I437" s="205"/>
      <c r="J437" s="206"/>
      <c r="K437" s="204"/>
      <c r="L437" s="207"/>
      <c r="M437" s="204"/>
      <c r="N437" s="207"/>
      <c r="O437" s="204"/>
      <c r="P437" s="204"/>
      <c r="Q437" s="208"/>
      <c r="S437" s="59"/>
    </row>
    <row r="438" spans="6:19">
      <c r="F438" s="59"/>
      <c r="G438" s="203"/>
      <c r="H438" s="204"/>
      <c r="I438" s="205"/>
      <c r="J438" s="206"/>
      <c r="K438" s="204"/>
      <c r="L438" s="207"/>
      <c r="M438" s="204"/>
      <c r="N438" s="207"/>
      <c r="O438" s="204"/>
      <c r="P438" s="204"/>
      <c r="Q438" s="208"/>
      <c r="S438" s="59"/>
    </row>
    <row r="439" spans="6:19">
      <c r="F439" s="59"/>
      <c r="G439" s="203"/>
      <c r="H439" s="204"/>
      <c r="I439" s="205"/>
      <c r="J439" s="206"/>
      <c r="K439" s="204"/>
      <c r="L439" s="207"/>
      <c r="M439" s="204"/>
      <c r="N439" s="207"/>
      <c r="O439" s="204"/>
      <c r="P439" s="204"/>
      <c r="Q439" s="208"/>
      <c r="S439" s="59"/>
    </row>
    <row r="440" spans="6:19">
      <c r="F440" s="59"/>
      <c r="G440" s="203"/>
      <c r="H440" s="204"/>
      <c r="I440" s="205"/>
      <c r="J440" s="206"/>
      <c r="K440" s="204"/>
      <c r="L440" s="207"/>
      <c r="M440" s="204"/>
      <c r="N440" s="207"/>
      <c r="O440" s="204"/>
      <c r="P440" s="204"/>
      <c r="Q440" s="208"/>
      <c r="S440" s="59"/>
    </row>
    <row r="441" spans="6:19">
      <c r="F441" s="59"/>
      <c r="G441" s="203"/>
      <c r="H441" s="204"/>
      <c r="I441" s="205"/>
      <c r="J441" s="206"/>
      <c r="K441" s="204"/>
      <c r="L441" s="207"/>
      <c r="M441" s="204"/>
      <c r="N441" s="207"/>
      <c r="O441" s="204"/>
      <c r="P441" s="204"/>
      <c r="Q441" s="208"/>
      <c r="S441" s="59"/>
    </row>
    <row r="442" spans="6:19">
      <c r="F442" s="59"/>
      <c r="G442" s="203"/>
      <c r="H442" s="204"/>
      <c r="I442" s="205"/>
      <c r="J442" s="206"/>
      <c r="K442" s="204"/>
      <c r="L442" s="207"/>
      <c r="M442" s="204"/>
      <c r="N442" s="207"/>
      <c r="O442" s="204"/>
      <c r="P442" s="204"/>
      <c r="Q442" s="208"/>
      <c r="S442" s="59"/>
    </row>
    <row r="443" spans="6:19">
      <c r="F443" s="59"/>
      <c r="G443" s="203"/>
      <c r="H443" s="204"/>
      <c r="I443" s="205"/>
      <c r="J443" s="206"/>
      <c r="K443" s="204"/>
      <c r="L443" s="207"/>
      <c r="M443" s="204"/>
      <c r="N443" s="207"/>
      <c r="O443" s="204"/>
      <c r="P443" s="204"/>
      <c r="Q443" s="208"/>
      <c r="S443" s="59"/>
    </row>
    <row r="444" spans="6:19">
      <c r="F444" s="59"/>
      <c r="G444" s="203"/>
      <c r="H444" s="204"/>
      <c r="I444" s="205"/>
      <c r="J444" s="206"/>
      <c r="K444" s="204"/>
      <c r="L444" s="207"/>
      <c r="M444" s="204"/>
      <c r="N444" s="207"/>
      <c r="O444" s="204"/>
      <c r="P444" s="204"/>
      <c r="Q444" s="208"/>
      <c r="S444" s="59"/>
    </row>
    <row r="445" spans="6:19">
      <c r="F445" s="59"/>
      <c r="G445" s="203"/>
      <c r="H445" s="204"/>
      <c r="I445" s="205"/>
      <c r="J445" s="206"/>
      <c r="K445" s="204"/>
      <c r="L445" s="207"/>
      <c r="M445" s="204"/>
      <c r="N445" s="207"/>
      <c r="O445" s="204"/>
      <c r="P445" s="204"/>
      <c r="Q445" s="208"/>
      <c r="S445" s="59"/>
    </row>
    <row r="446" spans="6:19">
      <c r="F446" s="59"/>
      <c r="G446" s="203"/>
      <c r="H446" s="204"/>
      <c r="I446" s="205"/>
      <c r="J446" s="206"/>
      <c r="K446" s="204"/>
      <c r="L446" s="207"/>
      <c r="M446" s="204"/>
      <c r="N446" s="207"/>
      <c r="O446" s="204"/>
      <c r="P446" s="204"/>
      <c r="Q446" s="208"/>
      <c r="S446" s="59"/>
    </row>
    <row r="447" spans="6:19">
      <c r="F447" s="59"/>
      <c r="G447" s="203"/>
      <c r="H447" s="204"/>
      <c r="I447" s="205"/>
      <c r="J447" s="206"/>
      <c r="K447" s="204"/>
      <c r="L447" s="207"/>
      <c r="M447" s="204"/>
      <c r="N447" s="207"/>
      <c r="O447" s="204"/>
      <c r="P447" s="204"/>
      <c r="Q447" s="208"/>
      <c r="S447" s="59"/>
    </row>
    <row r="448" spans="6:19">
      <c r="F448" s="59"/>
      <c r="G448" s="203"/>
      <c r="H448" s="204"/>
      <c r="I448" s="205"/>
      <c r="J448" s="206"/>
      <c r="K448" s="204"/>
      <c r="L448" s="207"/>
      <c r="M448" s="204"/>
      <c r="N448" s="207"/>
      <c r="O448" s="204"/>
      <c r="P448" s="204"/>
      <c r="Q448" s="208"/>
      <c r="S448" s="59"/>
    </row>
    <row r="449" spans="6:19">
      <c r="F449" s="59"/>
      <c r="G449" s="203"/>
      <c r="H449" s="204"/>
      <c r="I449" s="205"/>
      <c r="J449" s="206"/>
      <c r="K449" s="204"/>
      <c r="L449" s="207"/>
      <c r="M449" s="204"/>
      <c r="N449" s="207"/>
      <c r="O449" s="204"/>
      <c r="P449" s="204"/>
      <c r="Q449" s="208"/>
      <c r="S449" s="59"/>
    </row>
    <row r="450" spans="6:19">
      <c r="F450" s="59"/>
      <c r="G450" s="203"/>
      <c r="H450" s="204"/>
      <c r="I450" s="205"/>
      <c r="J450" s="206"/>
      <c r="K450" s="204"/>
      <c r="L450" s="207"/>
      <c r="M450" s="204"/>
      <c r="N450" s="207"/>
      <c r="O450" s="204"/>
      <c r="P450" s="204"/>
      <c r="Q450" s="208"/>
      <c r="S450" s="59"/>
    </row>
    <row r="451" spans="6:19">
      <c r="F451" s="59"/>
      <c r="G451" s="203"/>
      <c r="H451" s="204"/>
      <c r="I451" s="205"/>
      <c r="J451" s="206"/>
      <c r="K451" s="204"/>
      <c r="L451" s="207"/>
      <c r="M451" s="204"/>
      <c r="N451" s="207"/>
      <c r="O451" s="204"/>
      <c r="P451" s="204"/>
      <c r="Q451" s="208"/>
      <c r="S451" s="59"/>
    </row>
    <row r="452" spans="6:19">
      <c r="F452" s="59"/>
      <c r="G452" s="203"/>
      <c r="H452" s="204"/>
      <c r="I452" s="205"/>
      <c r="J452" s="206"/>
      <c r="K452" s="204"/>
      <c r="L452" s="207"/>
      <c r="M452" s="204"/>
      <c r="N452" s="207"/>
      <c r="O452" s="204"/>
      <c r="P452" s="204"/>
      <c r="Q452" s="208"/>
      <c r="S452" s="59"/>
    </row>
    <row r="453" spans="6:19">
      <c r="F453" s="59"/>
      <c r="G453" s="203"/>
      <c r="H453" s="204"/>
      <c r="I453" s="205"/>
      <c r="J453" s="206"/>
      <c r="K453" s="204"/>
      <c r="L453" s="207"/>
      <c r="M453" s="204"/>
      <c r="N453" s="207"/>
      <c r="O453" s="204"/>
      <c r="P453" s="204"/>
      <c r="Q453" s="208"/>
      <c r="S453" s="59"/>
    </row>
    <row r="454" spans="6:19">
      <c r="F454" s="59"/>
      <c r="G454" s="203"/>
      <c r="H454" s="204"/>
      <c r="I454" s="205"/>
      <c r="J454" s="206"/>
      <c r="K454" s="204"/>
      <c r="L454" s="207"/>
      <c r="M454" s="204"/>
      <c r="N454" s="207"/>
      <c r="O454" s="204"/>
      <c r="P454" s="204"/>
      <c r="Q454" s="208"/>
      <c r="S454" s="59"/>
    </row>
    <row r="455" spans="6:19">
      <c r="F455" s="59"/>
      <c r="G455" s="203"/>
      <c r="H455" s="204"/>
      <c r="I455" s="205"/>
      <c r="J455" s="206"/>
      <c r="K455" s="204"/>
      <c r="L455" s="207"/>
      <c r="M455" s="204"/>
      <c r="N455" s="207"/>
      <c r="O455" s="204"/>
      <c r="P455" s="204"/>
      <c r="Q455" s="208"/>
      <c r="S455" s="59"/>
    </row>
    <row r="456" spans="6:19">
      <c r="F456" s="59"/>
      <c r="G456" s="203"/>
      <c r="H456" s="204"/>
      <c r="I456" s="205"/>
      <c r="J456" s="206"/>
      <c r="K456" s="204"/>
      <c r="L456" s="207"/>
      <c r="M456" s="204"/>
      <c r="N456" s="207"/>
      <c r="O456" s="204"/>
      <c r="P456" s="204"/>
      <c r="Q456" s="208"/>
      <c r="S456" s="59"/>
    </row>
    <row r="457" spans="6:19">
      <c r="F457" s="59"/>
      <c r="G457" s="203"/>
      <c r="H457" s="204"/>
      <c r="I457" s="205"/>
      <c r="J457" s="206"/>
      <c r="K457" s="204"/>
      <c r="L457" s="207"/>
      <c r="M457" s="204"/>
      <c r="N457" s="207"/>
      <c r="O457" s="204"/>
      <c r="P457" s="204"/>
      <c r="Q457" s="208"/>
      <c r="S457" s="59"/>
    </row>
    <row r="458" spans="6:19">
      <c r="F458" s="59"/>
      <c r="G458" s="203"/>
      <c r="H458" s="204"/>
      <c r="I458" s="205"/>
      <c r="J458" s="206"/>
      <c r="K458" s="204"/>
      <c r="L458" s="207"/>
      <c r="M458" s="204"/>
      <c r="N458" s="207"/>
      <c r="O458" s="204"/>
      <c r="P458" s="204"/>
      <c r="Q458" s="208"/>
      <c r="S458" s="59"/>
    </row>
    <row r="459" spans="6:19">
      <c r="F459" s="59"/>
      <c r="G459" s="203"/>
      <c r="H459" s="204"/>
      <c r="I459" s="205"/>
      <c r="J459" s="206"/>
      <c r="K459" s="204"/>
      <c r="L459" s="207"/>
      <c r="M459" s="204"/>
      <c r="N459" s="207"/>
      <c r="O459" s="204"/>
      <c r="P459" s="204"/>
      <c r="Q459" s="208"/>
      <c r="S459" s="59"/>
    </row>
    <row r="460" spans="6:19">
      <c r="F460" s="59"/>
      <c r="G460" s="203"/>
      <c r="H460" s="204"/>
      <c r="I460" s="205"/>
      <c r="J460" s="206"/>
      <c r="K460" s="204"/>
      <c r="L460" s="207"/>
      <c r="M460" s="204"/>
      <c r="N460" s="207"/>
      <c r="O460" s="204"/>
      <c r="P460" s="204"/>
      <c r="Q460" s="208"/>
      <c r="S460" s="59"/>
    </row>
    <row r="461" spans="6:19">
      <c r="F461" s="59"/>
      <c r="G461" s="203"/>
      <c r="H461" s="204"/>
      <c r="I461" s="205"/>
      <c r="J461" s="206"/>
      <c r="K461" s="204"/>
      <c r="L461" s="207"/>
      <c r="M461" s="204"/>
      <c r="N461" s="207"/>
      <c r="O461" s="204"/>
      <c r="P461" s="204"/>
      <c r="Q461" s="208"/>
      <c r="S461" s="59"/>
    </row>
    <row r="462" spans="6:19">
      <c r="F462" s="59"/>
      <c r="G462" s="203"/>
      <c r="H462" s="204"/>
      <c r="I462" s="205"/>
      <c r="J462" s="206"/>
      <c r="K462" s="204"/>
      <c r="L462" s="207"/>
      <c r="M462" s="204"/>
      <c r="N462" s="207"/>
      <c r="O462" s="204"/>
      <c r="P462" s="204"/>
      <c r="Q462" s="208"/>
      <c r="S462" s="59"/>
    </row>
    <row r="463" spans="6:19">
      <c r="F463" s="59"/>
      <c r="G463" s="203"/>
      <c r="H463" s="204"/>
      <c r="I463" s="205"/>
      <c r="J463" s="206"/>
      <c r="K463" s="204"/>
      <c r="L463" s="207"/>
      <c r="M463" s="204"/>
      <c r="N463" s="207"/>
      <c r="O463" s="204"/>
      <c r="P463" s="204"/>
      <c r="Q463" s="208"/>
      <c r="S463" s="59"/>
    </row>
    <row r="464" spans="6:19">
      <c r="F464" s="59"/>
      <c r="G464" s="203"/>
      <c r="H464" s="204"/>
      <c r="I464" s="205"/>
      <c r="J464" s="206"/>
      <c r="K464" s="204"/>
      <c r="L464" s="207"/>
      <c r="M464" s="204"/>
      <c r="N464" s="207"/>
      <c r="O464" s="204"/>
      <c r="P464" s="204"/>
      <c r="Q464" s="208"/>
      <c r="S464" s="59"/>
    </row>
    <row r="465" spans="6:19">
      <c r="F465" s="59"/>
      <c r="G465" s="203"/>
      <c r="H465" s="204"/>
      <c r="I465" s="205"/>
      <c r="J465" s="206"/>
      <c r="K465" s="204"/>
      <c r="L465" s="207"/>
      <c r="M465" s="204"/>
      <c r="N465" s="207"/>
      <c r="O465" s="204"/>
      <c r="P465" s="204"/>
      <c r="Q465" s="208"/>
      <c r="S465" s="59"/>
    </row>
    <row r="466" spans="6:19">
      <c r="F466" s="59"/>
      <c r="G466" s="203"/>
      <c r="H466" s="204"/>
      <c r="I466" s="205"/>
      <c r="J466" s="206"/>
      <c r="K466" s="204"/>
      <c r="L466" s="207"/>
      <c r="M466" s="204"/>
      <c r="N466" s="207"/>
      <c r="O466" s="204"/>
      <c r="P466" s="204"/>
      <c r="Q466" s="208"/>
      <c r="S466" s="59"/>
    </row>
    <row r="467" spans="6:19">
      <c r="F467" s="59"/>
      <c r="G467" s="203"/>
      <c r="H467" s="204"/>
      <c r="I467" s="205"/>
      <c r="J467" s="206"/>
      <c r="K467" s="204"/>
      <c r="L467" s="207"/>
      <c r="M467" s="204"/>
      <c r="N467" s="207"/>
      <c r="O467" s="204"/>
      <c r="P467" s="204"/>
      <c r="Q467" s="208"/>
      <c r="S467" s="59"/>
    </row>
    <row r="468" spans="6:19">
      <c r="F468" s="59"/>
      <c r="G468" s="203"/>
      <c r="H468" s="204"/>
      <c r="I468" s="205"/>
      <c r="J468" s="206"/>
      <c r="K468" s="204"/>
      <c r="L468" s="207"/>
      <c r="M468" s="204"/>
      <c r="N468" s="207"/>
      <c r="O468" s="204"/>
      <c r="P468" s="204"/>
      <c r="Q468" s="208"/>
      <c r="S468" s="59"/>
    </row>
    <row r="469" spans="6:19">
      <c r="F469" s="59"/>
      <c r="G469" s="203"/>
      <c r="H469" s="204"/>
      <c r="I469" s="205"/>
      <c r="J469" s="206"/>
      <c r="K469" s="204"/>
      <c r="L469" s="207"/>
      <c r="M469" s="204"/>
      <c r="N469" s="207"/>
      <c r="O469" s="204"/>
      <c r="P469" s="204"/>
      <c r="Q469" s="208"/>
      <c r="S469" s="59"/>
    </row>
    <row r="470" spans="6:19">
      <c r="F470" s="59"/>
      <c r="G470" s="203"/>
      <c r="H470" s="204"/>
      <c r="I470" s="205"/>
      <c r="J470" s="206"/>
      <c r="K470" s="204"/>
      <c r="L470" s="207"/>
      <c r="M470" s="204"/>
      <c r="N470" s="207"/>
      <c r="O470" s="204"/>
      <c r="P470" s="204"/>
      <c r="Q470" s="208"/>
      <c r="S470" s="59"/>
    </row>
    <row r="471" spans="6:19">
      <c r="F471" s="59"/>
      <c r="G471" s="203"/>
      <c r="H471" s="204"/>
      <c r="I471" s="205"/>
      <c r="J471" s="206"/>
      <c r="K471" s="204"/>
      <c r="L471" s="207"/>
      <c r="M471" s="204"/>
      <c r="N471" s="207"/>
      <c r="O471" s="204"/>
      <c r="P471" s="204"/>
      <c r="Q471" s="208"/>
      <c r="S471" s="59"/>
    </row>
    <row r="472" spans="6:19">
      <c r="F472" s="59"/>
      <c r="G472" s="203"/>
      <c r="H472" s="204"/>
      <c r="I472" s="205"/>
      <c r="J472" s="206"/>
      <c r="K472" s="204"/>
      <c r="L472" s="207"/>
      <c r="M472" s="204"/>
      <c r="N472" s="207"/>
      <c r="O472" s="204"/>
      <c r="P472" s="204"/>
      <c r="Q472" s="208"/>
      <c r="S472" s="59"/>
    </row>
    <row r="473" spans="6:19">
      <c r="F473" s="59"/>
      <c r="G473" s="203"/>
      <c r="H473" s="204"/>
      <c r="I473" s="205"/>
      <c r="J473" s="206"/>
      <c r="K473" s="204"/>
      <c r="L473" s="207"/>
      <c r="M473" s="204"/>
      <c r="N473" s="207"/>
      <c r="O473" s="204"/>
      <c r="P473" s="204"/>
      <c r="Q473" s="208"/>
      <c r="S473" s="59"/>
    </row>
    <row r="474" spans="6:19">
      <c r="F474" s="59"/>
      <c r="G474" s="203"/>
      <c r="H474" s="204"/>
      <c r="I474" s="205"/>
      <c r="J474" s="206"/>
      <c r="K474" s="204"/>
      <c r="L474" s="207"/>
      <c r="M474" s="204"/>
      <c r="N474" s="207"/>
      <c r="O474" s="204"/>
      <c r="P474" s="204"/>
      <c r="Q474" s="208"/>
      <c r="S474" s="59"/>
    </row>
    <row r="475" spans="6:19">
      <c r="F475" s="59"/>
      <c r="G475" s="203"/>
      <c r="H475" s="204"/>
      <c r="I475" s="205"/>
      <c r="J475" s="206"/>
      <c r="K475" s="204"/>
      <c r="L475" s="207"/>
      <c r="M475" s="204"/>
      <c r="N475" s="207"/>
      <c r="O475" s="204"/>
      <c r="P475" s="204"/>
      <c r="Q475" s="208"/>
      <c r="S475" s="59"/>
    </row>
    <row r="476" spans="6:19">
      <c r="F476" s="59"/>
      <c r="G476" s="203"/>
      <c r="H476" s="204"/>
      <c r="I476" s="205"/>
      <c r="J476" s="206"/>
      <c r="K476" s="204"/>
      <c r="L476" s="207"/>
      <c r="M476" s="204"/>
      <c r="N476" s="207"/>
      <c r="O476" s="204"/>
      <c r="P476" s="204"/>
      <c r="Q476" s="208"/>
      <c r="S476" s="59"/>
    </row>
    <row r="477" spans="6:19">
      <c r="F477" s="59"/>
      <c r="G477" s="203"/>
      <c r="H477" s="204"/>
      <c r="I477" s="205"/>
      <c r="J477" s="206"/>
      <c r="K477" s="204"/>
      <c r="L477" s="207"/>
      <c r="M477" s="204"/>
      <c r="N477" s="207"/>
      <c r="O477" s="204"/>
      <c r="P477" s="204"/>
      <c r="Q477" s="208"/>
      <c r="S477" s="59"/>
    </row>
    <row r="478" spans="6:19">
      <c r="F478" s="59"/>
      <c r="G478" s="203"/>
      <c r="H478" s="204"/>
      <c r="I478" s="205"/>
      <c r="J478" s="206"/>
      <c r="K478" s="204"/>
      <c r="L478" s="207"/>
      <c r="M478" s="204"/>
      <c r="N478" s="207"/>
      <c r="O478" s="204"/>
      <c r="P478" s="204"/>
      <c r="Q478" s="208"/>
      <c r="S478" s="59"/>
    </row>
    <row r="479" spans="6:19">
      <c r="F479" s="59"/>
      <c r="G479" s="203"/>
      <c r="H479" s="204"/>
      <c r="I479" s="205"/>
      <c r="J479" s="206"/>
      <c r="K479" s="204"/>
      <c r="L479" s="207"/>
      <c r="M479" s="204"/>
      <c r="N479" s="207"/>
      <c r="O479" s="204"/>
      <c r="P479" s="204"/>
      <c r="Q479" s="208"/>
      <c r="S479" s="59"/>
    </row>
    <row r="480" spans="6:19">
      <c r="F480" s="59"/>
      <c r="G480" s="203"/>
      <c r="H480" s="204"/>
      <c r="I480" s="205"/>
      <c r="J480" s="206"/>
      <c r="K480" s="204"/>
      <c r="L480" s="207"/>
      <c r="M480" s="204"/>
      <c r="N480" s="207"/>
      <c r="O480" s="204"/>
      <c r="P480" s="204"/>
      <c r="Q480" s="208"/>
      <c r="S480" s="59"/>
    </row>
    <row r="481" spans="6:19">
      <c r="F481" s="59"/>
      <c r="G481" s="203"/>
      <c r="H481" s="204"/>
      <c r="I481" s="205"/>
      <c r="J481" s="206"/>
      <c r="K481" s="204"/>
      <c r="L481" s="207"/>
      <c r="M481" s="204"/>
      <c r="N481" s="207"/>
      <c r="O481" s="204"/>
      <c r="P481" s="204"/>
      <c r="Q481" s="208"/>
      <c r="S481" s="59"/>
    </row>
    <row r="482" spans="6:19">
      <c r="F482" s="59"/>
      <c r="G482" s="203"/>
      <c r="H482" s="204"/>
      <c r="I482" s="205"/>
      <c r="J482" s="206"/>
      <c r="K482" s="204"/>
      <c r="L482" s="207"/>
      <c r="M482" s="204"/>
      <c r="N482" s="207"/>
      <c r="O482" s="204"/>
      <c r="P482" s="204"/>
      <c r="Q482" s="208"/>
      <c r="S482" s="59"/>
    </row>
    <row r="483" spans="6:19">
      <c r="F483" s="59"/>
      <c r="G483" s="203"/>
      <c r="H483" s="204"/>
      <c r="I483" s="205"/>
      <c r="J483" s="206"/>
      <c r="K483" s="204"/>
      <c r="L483" s="207"/>
      <c r="M483" s="204"/>
      <c r="N483" s="207"/>
      <c r="O483" s="204"/>
      <c r="P483" s="204"/>
      <c r="Q483" s="208"/>
      <c r="S483" s="59"/>
    </row>
    <row r="484" spans="6:19">
      <c r="F484" s="59"/>
      <c r="G484" s="203"/>
      <c r="H484" s="204"/>
      <c r="I484" s="205"/>
      <c r="J484" s="206"/>
      <c r="K484" s="204"/>
      <c r="L484" s="207"/>
      <c r="M484" s="204"/>
      <c r="N484" s="207"/>
      <c r="O484" s="204"/>
      <c r="P484" s="204"/>
      <c r="Q484" s="208"/>
      <c r="S484" s="59"/>
    </row>
    <row r="485" spans="6:19">
      <c r="F485" s="59"/>
      <c r="G485" s="203"/>
      <c r="H485" s="204"/>
      <c r="I485" s="205"/>
      <c r="J485" s="206"/>
      <c r="K485" s="204"/>
      <c r="L485" s="207"/>
      <c r="M485" s="204"/>
      <c r="N485" s="207"/>
      <c r="O485" s="204"/>
      <c r="P485" s="204"/>
      <c r="Q485" s="208"/>
      <c r="S485" s="59"/>
    </row>
    <row r="486" spans="6:19">
      <c r="F486" s="59"/>
      <c r="G486" s="203"/>
      <c r="H486" s="204"/>
      <c r="I486" s="205"/>
      <c r="J486" s="206"/>
      <c r="K486" s="204"/>
      <c r="L486" s="207"/>
      <c r="M486" s="204"/>
      <c r="N486" s="207"/>
      <c r="O486" s="204"/>
      <c r="P486" s="204"/>
      <c r="Q486" s="208"/>
      <c r="S486" s="59"/>
    </row>
    <row r="487" spans="6:19">
      <c r="F487" s="59"/>
      <c r="G487" s="203"/>
      <c r="H487" s="204"/>
      <c r="I487" s="205"/>
      <c r="J487" s="206"/>
      <c r="K487" s="204"/>
      <c r="L487" s="207"/>
      <c r="M487" s="204"/>
      <c r="N487" s="207"/>
      <c r="O487" s="204"/>
      <c r="P487" s="204"/>
      <c r="Q487" s="208"/>
      <c r="S487" s="59"/>
    </row>
    <row r="488" spans="6:19">
      <c r="F488" s="59"/>
      <c r="G488" s="203"/>
      <c r="H488" s="204"/>
      <c r="I488" s="205"/>
      <c r="J488" s="206"/>
      <c r="K488" s="204"/>
      <c r="L488" s="207"/>
      <c r="M488" s="204"/>
      <c r="N488" s="207"/>
      <c r="O488" s="204"/>
      <c r="P488" s="204"/>
      <c r="Q488" s="208"/>
      <c r="S488" s="59"/>
    </row>
    <row r="489" spans="6:19">
      <c r="F489" s="59"/>
      <c r="G489" s="203"/>
      <c r="H489" s="204"/>
      <c r="I489" s="205"/>
      <c r="J489" s="206"/>
      <c r="K489" s="204"/>
      <c r="L489" s="207"/>
      <c r="M489" s="204"/>
      <c r="N489" s="207"/>
      <c r="O489" s="204"/>
      <c r="P489" s="204"/>
      <c r="Q489" s="208"/>
      <c r="S489" s="59"/>
    </row>
    <row r="490" spans="6:19">
      <c r="F490" s="59"/>
      <c r="G490" s="203"/>
      <c r="H490" s="204"/>
      <c r="I490" s="205"/>
      <c r="J490" s="206"/>
      <c r="K490" s="204"/>
      <c r="L490" s="207"/>
      <c r="M490" s="204"/>
      <c r="N490" s="207"/>
      <c r="O490" s="204"/>
      <c r="P490" s="204"/>
      <c r="Q490" s="208"/>
      <c r="S490" s="59"/>
    </row>
    <row r="491" spans="6:19">
      <c r="F491" s="59"/>
      <c r="G491" s="203"/>
      <c r="H491" s="204"/>
      <c r="I491" s="205"/>
      <c r="J491" s="206"/>
      <c r="K491" s="204"/>
      <c r="L491" s="207"/>
      <c r="M491" s="204"/>
      <c r="N491" s="207"/>
      <c r="O491" s="204"/>
      <c r="P491" s="204"/>
      <c r="Q491" s="208"/>
      <c r="S491" s="59"/>
    </row>
    <row r="492" spans="6:19">
      <c r="F492" s="59"/>
      <c r="G492" s="203"/>
      <c r="H492" s="204"/>
      <c r="I492" s="205"/>
      <c r="J492" s="206"/>
      <c r="K492" s="204"/>
      <c r="L492" s="207"/>
      <c r="M492" s="204"/>
      <c r="N492" s="207"/>
      <c r="O492" s="204"/>
      <c r="P492" s="204"/>
      <c r="Q492" s="208"/>
      <c r="S492" s="59"/>
    </row>
    <row r="493" spans="6:19">
      <c r="F493" s="59"/>
      <c r="G493" s="203"/>
      <c r="H493" s="204"/>
      <c r="I493" s="205"/>
      <c r="J493" s="206"/>
      <c r="K493" s="204"/>
      <c r="L493" s="207"/>
      <c r="M493" s="204"/>
      <c r="N493" s="207"/>
      <c r="O493" s="204"/>
      <c r="P493" s="204"/>
      <c r="Q493" s="208"/>
      <c r="S493" s="59"/>
    </row>
    <row r="494" spans="6:19">
      <c r="F494" s="59"/>
      <c r="G494" s="203"/>
      <c r="H494" s="204"/>
      <c r="I494" s="205"/>
      <c r="J494" s="206"/>
      <c r="K494" s="204"/>
      <c r="L494" s="207"/>
      <c r="M494" s="204"/>
      <c r="N494" s="207"/>
      <c r="O494" s="204"/>
      <c r="P494" s="204"/>
      <c r="Q494" s="208"/>
      <c r="S494" s="59"/>
    </row>
    <row r="495" spans="6:19">
      <c r="F495" s="59"/>
      <c r="G495" s="203"/>
      <c r="H495" s="204"/>
      <c r="I495" s="205"/>
      <c r="J495" s="206"/>
      <c r="K495" s="204"/>
      <c r="L495" s="207"/>
      <c r="M495" s="204"/>
      <c r="N495" s="207"/>
      <c r="O495" s="204"/>
      <c r="P495" s="204"/>
      <c r="Q495" s="208"/>
      <c r="S495" s="59"/>
    </row>
    <row r="496" spans="6:19">
      <c r="F496" s="59"/>
      <c r="G496" s="203"/>
      <c r="H496" s="204"/>
      <c r="I496" s="205"/>
      <c r="J496" s="206"/>
      <c r="K496" s="204"/>
      <c r="L496" s="207"/>
      <c r="M496" s="204"/>
      <c r="N496" s="207"/>
      <c r="O496" s="204"/>
      <c r="P496" s="204"/>
      <c r="Q496" s="208"/>
      <c r="S496" s="59"/>
    </row>
    <row r="497" spans="6:19">
      <c r="F497" s="59"/>
      <c r="G497" s="203"/>
      <c r="H497" s="204"/>
      <c r="I497" s="205"/>
      <c r="J497" s="206"/>
      <c r="K497" s="204"/>
      <c r="L497" s="207"/>
      <c r="M497" s="204"/>
      <c r="N497" s="207"/>
      <c r="O497" s="204"/>
      <c r="P497" s="204"/>
      <c r="Q497" s="208"/>
      <c r="S497" s="59"/>
    </row>
    <row r="498" spans="6:19">
      <c r="F498" s="59"/>
      <c r="G498" s="203"/>
      <c r="H498" s="204"/>
      <c r="I498" s="205"/>
      <c r="J498" s="206"/>
      <c r="K498" s="204"/>
      <c r="L498" s="207"/>
      <c r="M498" s="204"/>
      <c r="N498" s="207"/>
      <c r="O498" s="204"/>
      <c r="P498" s="204"/>
      <c r="Q498" s="208"/>
      <c r="S498" s="59"/>
    </row>
    <row r="499" spans="6:19">
      <c r="F499" s="59"/>
      <c r="G499" s="203"/>
      <c r="H499" s="204"/>
      <c r="I499" s="205"/>
      <c r="J499" s="206"/>
      <c r="K499" s="204"/>
      <c r="L499" s="207"/>
      <c r="M499" s="204"/>
      <c r="N499" s="207"/>
      <c r="O499" s="204"/>
      <c r="P499" s="204"/>
      <c r="Q499" s="208"/>
      <c r="S499" s="59"/>
    </row>
    <row r="500" spans="6:19">
      <c r="F500" s="59"/>
      <c r="G500" s="203"/>
      <c r="H500" s="204"/>
      <c r="I500" s="205"/>
      <c r="J500" s="206"/>
      <c r="K500" s="204"/>
      <c r="L500" s="207"/>
      <c r="M500" s="204"/>
      <c r="N500" s="207"/>
      <c r="O500" s="204"/>
      <c r="P500" s="204"/>
      <c r="Q500" s="208"/>
      <c r="S500" s="59"/>
    </row>
    <row r="501" spans="6:19">
      <c r="F501" s="59"/>
      <c r="G501" s="203"/>
      <c r="H501" s="204"/>
      <c r="I501" s="205"/>
      <c r="J501" s="206"/>
      <c r="K501" s="204"/>
      <c r="L501" s="207"/>
      <c r="M501" s="204"/>
      <c r="N501" s="207"/>
      <c r="O501" s="204"/>
      <c r="P501" s="204"/>
      <c r="Q501" s="208"/>
      <c r="S501" s="59"/>
    </row>
    <row r="502" spans="6:19">
      <c r="F502" s="59"/>
      <c r="G502" s="203"/>
      <c r="H502" s="204"/>
      <c r="I502" s="205"/>
      <c r="J502" s="206"/>
      <c r="K502" s="204"/>
      <c r="L502" s="207"/>
      <c r="M502" s="204"/>
      <c r="N502" s="207"/>
      <c r="O502" s="204"/>
      <c r="P502" s="204"/>
      <c r="Q502" s="208"/>
      <c r="S502" s="59"/>
    </row>
    <row r="503" spans="6:19">
      <c r="F503" s="59"/>
      <c r="G503" s="203"/>
      <c r="H503" s="204"/>
      <c r="I503" s="205"/>
      <c r="J503" s="206"/>
      <c r="K503" s="204"/>
      <c r="L503" s="207"/>
      <c r="M503" s="204"/>
      <c r="N503" s="207"/>
      <c r="O503" s="204"/>
      <c r="P503" s="204"/>
      <c r="Q503" s="208"/>
      <c r="S503" s="59"/>
    </row>
    <row r="504" spans="6:19">
      <c r="F504" s="59"/>
      <c r="G504" s="203"/>
      <c r="H504" s="204"/>
      <c r="I504" s="205"/>
      <c r="J504" s="206"/>
      <c r="K504" s="204"/>
      <c r="L504" s="207"/>
      <c r="M504" s="204"/>
      <c r="N504" s="207"/>
      <c r="O504" s="204"/>
      <c r="P504" s="204"/>
      <c r="Q504" s="208"/>
      <c r="S504" s="59"/>
    </row>
    <row r="505" spans="6:19">
      <c r="F505" s="59"/>
      <c r="G505" s="203"/>
      <c r="H505" s="204"/>
      <c r="I505" s="205"/>
      <c r="J505" s="206"/>
      <c r="K505" s="204"/>
      <c r="L505" s="207"/>
      <c r="M505" s="204"/>
      <c r="N505" s="207"/>
      <c r="O505" s="204"/>
      <c r="P505" s="204"/>
      <c r="Q505" s="208"/>
      <c r="S505" s="59"/>
    </row>
    <row r="506" spans="6:19">
      <c r="F506" s="59"/>
      <c r="G506" s="203"/>
      <c r="H506" s="204"/>
      <c r="I506" s="205"/>
      <c r="J506" s="206"/>
      <c r="K506" s="204"/>
      <c r="L506" s="207"/>
      <c r="M506" s="204"/>
      <c r="N506" s="207"/>
      <c r="O506" s="204"/>
      <c r="P506" s="204"/>
      <c r="Q506" s="208"/>
      <c r="S506" s="59"/>
    </row>
    <row r="507" spans="6:19">
      <c r="F507" s="59"/>
      <c r="G507" s="203"/>
      <c r="H507" s="204"/>
      <c r="I507" s="205"/>
      <c r="J507" s="206"/>
      <c r="K507" s="204"/>
      <c r="L507" s="207"/>
      <c r="M507" s="204"/>
      <c r="N507" s="207"/>
      <c r="O507" s="204"/>
      <c r="P507" s="204"/>
      <c r="Q507" s="208"/>
      <c r="S507" s="59"/>
    </row>
    <row r="508" spans="6:19">
      <c r="F508" s="59"/>
      <c r="G508" s="203"/>
      <c r="H508" s="204"/>
      <c r="I508" s="205"/>
      <c r="J508" s="206"/>
      <c r="K508" s="204"/>
      <c r="L508" s="207"/>
      <c r="M508" s="204"/>
      <c r="N508" s="207"/>
      <c r="O508" s="204"/>
      <c r="P508" s="204"/>
      <c r="Q508" s="208"/>
      <c r="S508" s="59"/>
    </row>
    <row r="509" spans="6:19">
      <c r="F509" s="59"/>
      <c r="G509" s="203"/>
      <c r="H509" s="204"/>
      <c r="I509" s="205"/>
      <c r="J509" s="206"/>
      <c r="K509" s="204"/>
      <c r="L509" s="207"/>
      <c r="M509" s="204"/>
      <c r="N509" s="207"/>
      <c r="O509" s="204"/>
      <c r="P509" s="204"/>
      <c r="Q509" s="208"/>
      <c r="S509" s="59"/>
    </row>
    <row r="510" spans="6:19">
      <c r="F510" s="59"/>
      <c r="G510" s="203"/>
      <c r="H510" s="204"/>
      <c r="I510" s="205"/>
      <c r="J510" s="206"/>
      <c r="K510" s="204"/>
      <c r="L510" s="207"/>
      <c r="M510" s="204"/>
      <c r="N510" s="207"/>
      <c r="O510" s="204"/>
      <c r="P510" s="204"/>
      <c r="Q510" s="208"/>
      <c r="S510" s="59"/>
    </row>
    <row r="511" spans="6:19">
      <c r="F511" s="59"/>
      <c r="G511" s="203"/>
      <c r="H511" s="204"/>
      <c r="I511" s="205"/>
      <c r="J511" s="206"/>
      <c r="K511" s="204"/>
      <c r="L511" s="207"/>
      <c r="M511" s="204"/>
      <c r="N511" s="207"/>
      <c r="O511" s="204"/>
      <c r="P511" s="204"/>
      <c r="Q511" s="208"/>
      <c r="S511" s="59"/>
    </row>
    <row r="512" spans="6:19">
      <c r="F512" s="59"/>
      <c r="G512" s="203"/>
      <c r="H512" s="204"/>
      <c r="I512" s="205"/>
      <c r="J512" s="206"/>
      <c r="K512" s="204"/>
      <c r="L512" s="207"/>
      <c r="M512" s="204"/>
      <c r="N512" s="207"/>
      <c r="O512" s="204"/>
      <c r="P512" s="204"/>
      <c r="Q512" s="208"/>
      <c r="S512" s="59"/>
    </row>
    <row r="513" spans="6:19">
      <c r="F513" s="59"/>
      <c r="G513" s="203"/>
      <c r="H513" s="204"/>
      <c r="I513" s="205"/>
      <c r="J513" s="206"/>
      <c r="K513" s="204"/>
      <c r="L513" s="207"/>
      <c r="M513" s="204"/>
      <c r="N513" s="207"/>
      <c r="O513" s="204"/>
      <c r="P513" s="204"/>
      <c r="Q513" s="208"/>
      <c r="S513" s="59"/>
    </row>
    <row r="514" spans="6:19">
      <c r="F514" s="59"/>
      <c r="G514" s="203"/>
      <c r="H514" s="204"/>
      <c r="I514" s="205"/>
      <c r="J514" s="206"/>
      <c r="K514" s="204"/>
      <c r="L514" s="207"/>
      <c r="M514" s="204"/>
      <c r="N514" s="207"/>
      <c r="O514" s="204"/>
      <c r="P514" s="204"/>
      <c r="Q514" s="208"/>
      <c r="S514" s="59"/>
    </row>
    <row r="515" spans="6:19">
      <c r="F515" s="59"/>
      <c r="G515" s="203"/>
      <c r="H515" s="204"/>
      <c r="I515" s="205"/>
      <c r="J515" s="206"/>
      <c r="K515" s="204"/>
      <c r="L515" s="207"/>
      <c r="M515" s="204"/>
      <c r="N515" s="207"/>
      <c r="O515" s="204"/>
      <c r="P515" s="204"/>
      <c r="Q515" s="208"/>
      <c r="S515" s="59"/>
    </row>
    <row r="516" spans="6:19">
      <c r="F516" s="59"/>
      <c r="G516" s="203"/>
      <c r="H516" s="204"/>
      <c r="I516" s="205"/>
      <c r="J516" s="206"/>
      <c r="K516" s="204"/>
      <c r="L516" s="207"/>
      <c r="M516" s="204"/>
      <c r="N516" s="207"/>
      <c r="O516" s="204"/>
      <c r="P516" s="204"/>
      <c r="Q516" s="208"/>
      <c r="S516" s="59"/>
    </row>
    <row r="517" spans="6:19">
      <c r="F517" s="59"/>
      <c r="G517" s="203"/>
      <c r="H517" s="204"/>
      <c r="I517" s="205"/>
      <c r="J517" s="206"/>
      <c r="K517" s="204"/>
      <c r="L517" s="207"/>
      <c r="M517" s="204"/>
      <c r="N517" s="207"/>
      <c r="O517" s="204"/>
      <c r="P517" s="204"/>
      <c r="Q517" s="208"/>
      <c r="S517" s="59"/>
    </row>
    <row r="518" spans="6:19">
      <c r="F518" s="59"/>
      <c r="G518" s="203"/>
      <c r="H518" s="204"/>
      <c r="I518" s="205"/>
      <c r="J518" s="206"/>
      <c r="K518" s="204"/>
      <c r="L518" s="207"/>
      <c r="M518" s="204"/>
      <c r="N518" s="207"/>
      <c r="O518" s="204"/>
      <c r="P518" s="204"/>
      <c r="Q518" s="208"/>
      <c r="S518" s="59"/>
    </row>
    <row r="519" spans="6:19">
      <c r="F519" s="59"/>
      <c r="G519" s="203"/>
      <c r="H519" s="204"/>
      <c r="I519" s="205"/>
      <c r="J519" s="206"/>
      <c r="K519" s="204"/>
      <c r="L519" s="207"/>
      <c r="M519" s="204"/>
      <c r="N519" s="207"/>
      <c r="O519" s="204"/>
      <c r="P519" s="204"/>
      <c r="Q519" s="208"/>
      <c r="S519" s="59"/>
    </row>
    <row r="520" spans="6:19">
      <c r="F520" s="59"/>
      <c r="G520" s="203"/>
      <c r="H520" s="204"/>
      <c r="I520" s="205"/>
      <c r="J520" s="206"/>
      <c r="K520" s="204"/>
      <c r="L520" s="207"/>
      <c r="M520" s="204"/>
      <c r="N520" s="207"/>
      <c r="O520" s="204"/>
      <c r="P520" s="204"/>
      <c r="Q520" s="208"/>
      <c r="S520" s="59"/>
    </row>
    <row r="521" spans="6:19">
      <c r="F521" s="59"/>
      <c r="G521" s="203"/>
      <c r="H521" s="204"/>
      <c r="I521" s="205"/>
      <c r="J521" s="206"/>
      <c r="K521" s="204"/>
      <c r="L521" s="207"/>
      <c r="M521" s="204"/>
      <c r="N521" s="207"/>
      <c r="O521" s="204"/>
      <c r="P521" s="204"/>
      <c r="Q521" s="208"/>
      <c r="S521" s="59"/>
    </row>
    <row r="522" spans="6:19">
      <c r="F522" s="59"/>
      <c r="G522" s="203"/>
      <c r="H522" s="204"/>
      <c r="I522" s="205"/>
      <c r="J522" s="206"/>
      <c r="K522" s="204"/>
      <c r="L522" s="207"/>
      <c r="M522" s="204"/>
      <c r="N522" s="207"/>
      <c r="O522" s="204"/>
      <c r="P522" s="204"/>
      <c r="Q522" s="208"/>
      <c r="S522" s="59"/>
    </row>
    <row r="523" spans="6:19">
      <c r="F523" s="59"/>
      <c r="G523" s="203"/>
      <c r="H523" s="204"/>
      <c r="I523" s="205"/>
      <c r="J523" s="206"/>
      <c r="K523" s="204"/>
      <c r="L523" s="207"/>
      <c r="M523" s="204"/>
      <c r="N523" s="207"/>
      <c r="O523" s="204"/>
      <c r="P523" s="204"/>
      <c r="Q523" s="208"/>
      <c r="S523" s="59"/>
    </row>
    <row r="524" spans="6:19">
      <c r="F524" s="59"/>
      <c r="G524" s="203"/>
      <c r="H524" s="204"/>
      <c r="I524" s="205"/>
      <c r="J524" s="206"/>
      <c r="K524" s="204"/>
      <c r="L524" s="207"/>
      <c r="M524" s="204"/>
      <c r="N524" s="207"/>
      <c r="O524" s="204"/>
      <c r="P524" s="204"/>
      <c r="Q524" s="208"/>
      <c r="S524" s="59"/>
    </row>
    <row r="525" spans="6:19">
      <c r="F525" s="59"/>
      <c r="G525" s="203"/>
      <c r="H525" s="204"/>
      <c r="I525" s="205"/>
      <c r="J525" s="206"/>
      <c r="K525" s="204"/>
      <c r="L525" s="207"/>
      <c r="M525" s="204"/>
      <c r="N525" s="207"/>
      <c r="O525" s="204"/>
      <c r="P525" s="204"/>
      <c r="Q525" s="208"/>
      <c r="S525" s="59"/>
    </row>
    <row r="526" spans="6:19">
      <c r="F526" s="59"/>
      <c r="G526" s="203"/>
      <c r="H526" s="204"/>
      <c r="I526" s="205"/>
      <c r="J526" s="206"/>
      <c r="K526" s="204"/>
      <c r="L526" s="207"/>
      <c r="M526" s="204"/>
      <c r="N526" s="207"/>
      <c r="O526" s="204"/>
      <c r="P526" s="204"/>
      <c r="Q526" s="208"/>
      <c r="S526" s="59"/>
    </row>
    <row r="527" spans="6:19">
      <c r="F527" s="59"/>
      <c r="G527" s="203"/>
      <c r="H527" s="204"/>
      <c r="I527" s="205"/>
      <c r="J527" s="206"/>
      <c r="K527" s="204"/>
      <c r="L527" s="207"/>
      <c r="M527" s="204"/>
      <c r="N527" s="207"/>
      <c r="O527" s="204"/>
      <c r="P527" s="204"/>
      <c r="Q527" s="208"/>
      <c r="S527" s="59"/>
    </row>
    <row r="528" spans="6:19">
      <c r="F528" s="59"/>
      <c r="G528" s="203"/>
      <c r="H528" s="204"/>
      <c r="I528" s="205"/>
      <c r="J528" s="206"/>
      <c r="K528" s="204"/>
      <c r="L528" s="207"/>
      <c r="M528" s="204"/>
      <c r="N528" s="207"/>
      <c r="O528" s="204"/>
      <c r="P528" s="204"/>
      <c r="Q528" s="208"/>
      <c r="S528" s="59"/>
    </row>
    <row r="529" spans="6:19">
      <c r="F529" s="59"/>
      <c r="G529" s="203"/>
      <c r="H529" s="204"/>
      <c r="I529" s="205"/>
      <c r="J529" s="206"/>
      <c r="K529" s="204"/>
      <c r="L529" s="207"/>
      <c r="M529" s="204"/>
      <c r="N529" s="207"/>
      <c r="O529" s="204"/>
      <c r="P529" s="204"/>
      <c r="Q529" s="208"/>
      <c r="S529" s="59"/>
    </row>
    <row r="530" spans="6:19">
      <c r="F530" s="59"/>
      <c r="G530" s="203"/>
      <c r="H530" s="204"/>
      <c r="I530" s="205"/>
      <c r="J530" s="206"/>
      <c r="K530" s="204"/>
      <c r="L530" s="207"/>
      <c r="M530" s="204"/>
      <c r="N530" s="207"/>
      <c r="O530" s="204"/>
      <c r="P530" s="204"/>
      <c r="Q530" s="208"/>
      <c r="S530" s="59"/>
    </row>
    <row r="531" spans="6:19">
      <c r="F531" s="59"/>
      <c r="G531" s="203"/>
      <c r="H531" s="204"/>
      <c r="I531" s="205"/>
      <c r="J531" s="206"/>
      <c r="K531" s="204"/>
      <c r="L531" s="207"/>
      <c r="M531" s="204"/>
      <c r="N531" s="207"/>
      <c r="O531" s="204"/>
      <c r="P531" s="204"/>
      <c r="Q531" s="208"/>
      <c r="S531" s="59"/>
    </row>
    <row r="532" spans="6:19">
      <c r="F532" s="59"/>
      <c r="G532" s="203"/>
      <c r="H532" s="204"/>
      <c r="I532" s="205"/>
      <c r="J532" s="206"/>
      <c r="K532" s="204"/>
      <c r="L532" s="207"/>
      <c r="M532" s="204"/>
      <c r="N532" s="207"/>
      <c r="O532" s="204"/>
      <c r="P532" s="204"/>
      <c r="Q532" s="208"/>
      <c r="S532" s="59"/>
    </row>
    <row r="533" spans="6:19">
      <c r="F533" s="59"/>
      <c r="G533" s="203"/>
      <c r="H533" s="204"/>
      <c r="I533" s="205"/>
      <c r="J533" s="206"/>
      <c r="K533" s="204"/>
      <c r="L533" s="207"/>
      <c r="M533" s="204"/>
      <c r="N533" s="207"/>
      <c r="O533" s="204"/>
      <c r="P533" s="204"/>
      <c r="Q533" s="208"/>
      <c r="S533" s="59"/>
    </row>
    <row r="534" spans="6:19">
      <c r="F534" s="59"/>
      <c r="G534" s="203"/>
      <c r="H534" s="204"/>
      <c r="I534" s="205"/>
      <c r="J534" s="206"/>
      <c r="K534" s="204"/>
      <c r="L534" s="207"/>
      <c r="M534" s="204"/>
      <c r="N534" s="207"/>
      <c r="O534" s="204"/>
      <c r="P534" s="204"/>
      <c r="Q534" s="208"/>
      <c r="S534" s="59"/>
    </row>
    <row r="535" spans="6:19">
      <c r="F535" s="59"/>
      <c r="G535" s="203"/>
      <c r="H535" s="204"/>
      <c r="I535" s="205"/>
      <c r="J535" s="206"/>
      <c r="K535" s="204"/>
      <c r="L535" s="207"/>
      <c r="M535" s="204"/>
      <c r="N535" s="207"/>
      <c r="O535" s="204"/>
      <c r="P535" s="204"/>
      <c r="Q535" s="208"/>
      <c r="S535" s="59"/>
    </row>
    <row r="536" spans="6:19">
      <c r="F536" s="59"/>
      <c r="G536" s="203"/>
      <c r="H536" s="204"/>
      <c r="I536" s="205"/>
      <c r="J536" s="206"/>
      <c r="K536" s="204"/>
      <c r="L536" s="207"/>
      <c r="M536" s="204"/>
      <c r="N536" s="207"/>
      <c r="O536" s="204"/>
      <c r="P536" s="204"/>
      <c r="Q536" s="208"/>
      <c r="S536" s="59"/>
    </row>
    <row r="537" spans="6:19">
      <c r="F537" s="59"/>
      <c r="G537" s="203"/>
      <c r="H537" s="204"/>
      <c r="I537" s="205"/>
      <c r="J537" s="206"/>
      <c r="K537" s="204"/>
      <c r="L537" s="207"/>
      <c r="M537" s="204"/>
      <c r="N537" s="207"/>
      <c r="O537" s="204"/>
      <c r="P537" s="204"/>
      <c r="Q537" s="208"/>
      <c r="S537" s="59"/>
    </row>
    <row r="538" spans="6:19">
      <c r="F538" s="59"/>
      <c r="G538" s="203"/>
      <c r="H538" s="204"/>
      <c r="I538" s="205"/>
      <c r="J538" s="206"/>
      <c r="K538" s="204"/>
      <c r="L538" s="207"/>
      <c r="M538" s="204"/>
      <c r="N538" s="207"/>
      <c r="O538" s="204"/>
      <c r="P538" s="204"/>
      <c r="Q538" s="208"/>
      <c r="S538" s="59"/>
    </row>
    <row r="539" spans="6:19">
      <c r="F539" s="59"/>
      <c r="G539" s="203"/>
      <c r="H539" s="204"/>
      <c r="I539" s="205"/>
      <c r="J539" s="206"/>
      <c r="K539" s="204"/>
      <c r="L539" s="207"/>
      <c r="M539" s="204"/>
      <c r="N539" s="207"/>
      <c r="O539" s="204"/>
      <c r="P539" s="204"/>
      <c r="Q539" s="208"/>
      <c r="S539" s="59"/>
    </row>
    <row r="540" spans="6:19">
      <c r="F540" s="59"/>
      <c r="G540" s="203"/>
      <c r="H540" s="204"/>
      <c r="I540" s="205"/>
      <c r="J540" s="206"/>
      <c r="K540" s="204"/>
      <c r="L540" s="207"/>
      <c r="M540" s="204"/>
      <c r="N540" s="207"/>
      <c r="O540" s="204"/>
      <c r="P540" s="204"/>
      <c r="Q540" s="208"/>
      <c r="S540" s="59"/>
    </row>
    <row r="541" spans="6:19">
      <c r="F541" s="59"/>
      <c r="G541" s="203"/>
      <c r="H541" s="204"/>
      <c r="I541" s="205"/>
      <c r="J541" s="206"/>
      <c r="K541" s="204"/>
      <c r="L541" s="207"/>
      <c r="M541" s="204"/>
      <c r="N541" s="207"/>
      <c r="O541" s="204"/>
      <c r="P541" s="204"/>
      <c r="Q541" s="208"/>
      <c r="S541" s="59"/>
    </row>
    <row r="542" spans="6:19">
      <c r="F542" s="59"/>
      <c r="G542" s="203"/>
      <c r="H542" s="204"/>
      <c r="I542" s="205"/>
      <c r="J542" s="206"/>
      <c r="K542" s="204"/>
      <c r="L542" s="207"/>
      <c r="M542" s="204"/>
      <c r="N542" s="207"/>
      <c r="O542" s="204"/>
      <c r="P542" s="204"/>
      <c r="Q542" s="208"/>
      <c r="S542" s="59"/>
    </row>
    <row r="543" spans="6:19">
      <c r="F543" s="59"/>
      <c r="G543" s="203"/>
      <c r="H543" s="204"/>
      <c r="I543" s="205"/>
      <c r="J543" s="206"/>
      <c r="K543" s="204"/>
      <c r="L543" s="207"/>
      <c r="M543" s="204"/>
      <c r="N543" s="207"/>
      <c r="O543" s="204"/>
      <c r="P543" s="204"/>
      <c r="Q543" s="208"/>
      <c r="S543" s="59"/>
    </row>
    <row r="544" spans="6:19">
      <c r="F544" s="59"/>
      <c r="G544" s="203"/>
      <c r="H544" s="204"/>
      <c r="I544" s="205"/>
      <c r="J544" s="206"/>
      <c r="K544" s="204"/>
      <c r="L544" s="207"/>
      <c r="M544" s="204"/>
      <c r="N544" s="207"/>
      <c r="O544" s="204"/>
      <c r="P544" s="204"/>
      <c r="Q544" s="208"/>
      <c r="S544" s="59"/>
    </row>
    <row r="545" spans="6:19">
      <c r="F545" s="59"/>
      <c r="G545" s="203"/>
      <c r="H545" s="204"/>
      <c r="I545" s="205"/>
      <c r="J545" s="206"/>
      <c r="K545" s="204"/>
      <c r="L545" s="207"/>
      <c r="M545" s="204"/>
      <c r="N545" s="207"/>
      <c r="O545" s="204"/>
      <c r="P545" s="204"/>
      <c r="Q545" s="208"/>
      <c r="S545" s="59"/>
    </row>
    <row r="546" spans="6:19">
      <c r="F546" s="59"/>
      <c r="G546" s="203"/>
      <c r="H546" s="204"/>
      <c r="I546" s="205"/>
      <c r="J546" s="206"/>
      <c r="K546" s="204"/>
      <c r="L546" s="207"/>
      <c r="M546" s="204"/>
      <c r="N546" s="207"/>
      <c r="O546" s="204"/>
      <c r="P546" s="204"/>
      <c r="Q546" s="208"/>
      <c r="S546" s="59"/>
    </row>
    <row r="547" spans="6:19">
      <c r="F547" s="59"/>
      <c r="G547" s="203"/>
      <c r="H547" s="204"/>
      <c r="I547" s="205"/>
      <c r="J547" s="206"/>
      <c r="K547" s="204"/>
      <c r="L547" s="207"/>
      <c r="M547" s="204"/>
      <c r="N547" s="207"/>
      <c r="O547" s="204"/>
      <c r="P547" s="204"/>
      <c r="Q547" s="208"/>
      <c r="S547" s="59"/>
    </row>
    <row r="548" spans="6:19">
      <c r="F548" s="59"/>
      <c r="G548" s="203"/>
      <c r="H548" s="204"/>
      <c r="I548" s="205"/>
      <c r="J548" s="206"/>
      <c r="K548" s="204"/>
      <c r="L548" s="207"/>
      <c r="M548" s="204"/>
      <c r="N548" s="207"/>
      <c r="O548" s="204"/>
      <c r="P548" s="204"/>
      <c r="Q548" s="208"/>
      <c r="S548" s="59"/>
    </row>
    <row r="549" spans="6:19">
      <c r="F549" s="59"/>
      <c r="G549" s="203"/>
      <c r="H549" s="204"/>
      <c r="I549" s="205"/>
      <c r="J549" s="206"/>
      <c r="K549" s="204"/>
      <c r="L549" s="207"/>
      <c r="M549" s="204"/>
      <c r="N549" s="207"/>
      <c r="O549" s="204"/>
      <c r="P549" s="204"/>
      <c r="Q549" s="208"/>
      <c r="S549" s="59"/>
    </row>
    <row r="550" spans="6:19">
      <c r="F550" s="59"/>
      <c r="G550" s="203"/>
      <c r="H550" s="204"/>
      <c r="I550" s="205"/>
      <c r="J550" s="206"/>
      <c r="K550" s="204"/>
      <c r="L550" s="207"/>
      <c r="M550" s="204"/>
      <c r="N550" s="207"/>
      <c r="O550" s="204"/>
      <c r="P550" s="204"/>
      <c r="Q550" s="208"/>
      <c r="S550" s="59"/>
    </row>
    <row r="551" spans="6:19">
      <c r="F551" s="59"/>
      <c r="G551" s="203"/>
      <c r="H551" s="204"/>
      <c r="I551" s="205"/>
      <c r="J551" s="206"/>
      <c r="K551" s="204"/>
      <c r="L551" s="207"/>
      <c r="M551" s="204"/>
      <c r="N551" s="207"/>
      <c r="O551" s="204"/>
      <c r="P551" s="204"/>
      <c r="Q551" s="208"/>
      <c r="S551" s="59"/>
    </row>
    <row r="552" spans="6:19">
      <c r="F552" s="59"/>
      <c r="G552" s="203"/>
      <c r="H552" s="204"/>
      <c r="I552" s="205"/>
      <c r="J552" s="206"/>
      <c r="K552" s="204"/>
      <c r="L552" s="207"/>
      <c r="M552" s="204"/>
      <c r="N552" s="207"/>
      <c r="O552" s="204"/>
      <c r="P552" s="204"/>
      <c r="Q552" s="208"/>
      <c r="S552" s="59"/>
    </row>
    <row r="553" spans="6:19">
      <c r="F553" s="59"/>
      <c r="G553" s="203"/>
      <c r="H553" s="204"/>
      <c r="I553" s="205"/>
      <c r="J553" s="206"/>
      <c r="K553" s="204"/>
      <c r="L553" s="207"/>
      <c r="M553" s="204"/>
      <c r="N553" s="207"/>
      <c r="O553" s="204"/>
      <c r="P553" s="204"/>
      <c r="Q553" s="208"/>
      <c r="S553" s="59"/>
    </row>
    <row r="554" spans="6:19">
      <c r="F554" s="59"/>
      <c r="G554" s="203"/>
      <c r="H554" s="204"/>
      <c r="I554" s="205"/>
      <c r="J554" s="206"/>
      <c r="K554" s="204"/>
      <c r="L554" s="207"/>
      <c r="M554" s="204"/>
      <c r="N554" s="207"/>
      <c r="O554" s="204"/>
      <c r="P554" s="204"/>
      <c r="Q554" s="208"/>
      <c r="S554" s="59"/>
    </row>
    <row r="555" spans="6:19">
      <c r="F555" s="59"/>
      <c r="G555" s="203"/>
      <c r="H555" s="204"/>
      <c r="I555" s="205"/>
      <c r="J555" s="206"/>
      <c r="K555" s="204"/>
      <c r="L555" s="207"/>
      <c r="M555" s="204"/>
      <c r="N555" s="207"/>
      <c r="O555" s="204"/>
      <c r="P555" s="204"/>
      <c r="Q555" s="208"/>
      <c r="S555" s="59"/>
    </row>
    <row r="556" spans="6:19">
      <c r="F556" s="59"/>
      <c r="G556" s="203"/>
      <c r="H556" s="204"/>
      <c r="I556" s="205"/>
      <c r="J556" s="206"/>
      <c r="K556" s="204"/>
      <c r="L556" s="207"/>
      <c r="M556" s="204"/>
      <c r="N556" s="207"/>
      <c r="O556" s="204"/>
      <c r="P556" s="204"/>
      <c r="Q556" s="208"/>
      <c r="S556" s="59"/>
    </row>
    <row r="557" spans="6:19">
      <c r="F557" s="59"/>
      <c r="G557" s="203"/>
      <c r="H557" s="204"/>
      <c r="I557" s="205"/>
      <c r="J557" s="206"/>
      <c r="K557" s="204"/>
      <c r="L557" s="207"/>
      <c r="M557" s="204"/>
      <c r="N557" s="207"/>
      <c r="O557" s="204"/>
      <c r="P557" s="204"/>
      <c r="Q557" s="208"/>
      <c r="S557" s="59"/>
    </row>
    <row r="558" spans="6:19">
      <c r="F558" s="59"/>
      <c r="G558" s="203"/>
      <c r="H558" s="204"/>
      <c r="I558" s="205"/>
      <c r="J558" s="206"/>
      <c r="K558" s="204"/>
      <c r="L558" s="207"/>
      <c r="M558" s="204"/>
      <c r="N558" s="207"/>
      <c r="O558" s="204"/>
      <c r="P558" s="204"/>
      <c r="Q558" s="208"/>
      <c r="S558" s="59"/>
    </row>
    <row r="559" spans="6:19">
      <c r="F559" s="59"/>
      <c r="G559" s="203"/>
      <c r="H559" s="204"/>
      <c r="I559" s="205"/>
      <c r="J559" s="206"/>
      <c r="K559" s="204"/>
      <c r="L559" s="207"/>
      <c r="M559" s="204"/>
      <c r="N559" s="207"/>
      <c r="O559" s="204"/>
      <c r="P559" s="204"/>
      <c r="Q559" s="208"/>
      <c r="S559" s="59"/>
    </row>
    <row r="560" spans="6:19">
      <c r="F560" s="59"/>
      <c r="G560" s="203"/>
      <c r="H560" s="204"/>
      <c r="I560" s="205"/>
      <c r="J560" s="206"/>
      <c r="K560" s="204"/>
      <c r="L560" s="207"/>
      <c r="M560" s="204"/>
      <c r="N560" s="207"/>
      <c r="O560" s="204"/>
      <c r="P560" s="204"/>
      <c r="Q560" s="208"/>
      <c r="S560" s="59"/>
    </row>
    <row r="561" spans="6:19">
      <c r="F561" s="59"/>
      <c r="G561" s="203"/>
      <c r="H561" s="204"/>
      <c r="I561" s="205"/>
      <c r="J561" s="206"/>
      <c r="K561" s="204"/>
      <c r="L561" s="207"/>
      <c r="M561" s="204"/>
      <c r="N561" s="207"/>
      <c r="O561" s="204"/>
      <c r="P561" s="204"/>
      <c r="Q561" s="208"/>
      <c r="S561" s="59"/>
    </row>
    <row r="562" spans="6:19">
      <c r="F562" s="59"/>
      <c r="G562" s="203"/>
      <c r="H562" s="204"/>
      <c r="I562" s="205"/>
      <c r="J562" s="206"/>
      <c r="K562" s="204"/>
      <c r="L562" s="207"/>
      <c r="M562" s="204"/>
      <c r="N562" s="207"/>
      <c r="O562" s="204"/>
      <c r="P562" s="204"/>
      <c r="Q562" s="208"/>
      <c r="S562" s="59"/>
    </row>
    <row r="563" spans="6:19">
      <c r="F563" s="59"/>
      <c r="G563" s="203"/>
      <c r="H563" s="204"/>
      <c r="I563" s="205"/>
      <c r="J563" s="206"/>
      <c r="K563" s="204"/>
      <c r="L563" s="207"/>
      <c r="M563" s="204"/>
      <c r="N563" s="207"/>
      <c r="O563" s="204"/>
      <c r="P563" s="204"/>
      <c r="Q563" s="208"/>
      <c r="S563" s="59"/>
    </row>
    <row r="564" spans="6:19">
      <c r="F564" s="59"/>
      <c r="G564" s="203"/>
      <c r="H564" s="204"/>
      <c r="I564" s="205"/>
      <c r="J564" s="206"/>
      <c r="K564" s="204"/>
      <c r="L564" s="207"/>
      <c r="M564" s="204"/>
      <c r="N564" s="207"/>
      <c r="O564" s="204"/>
      <c r="P564" s="204"/>
      <c r="Q564" s="208"/>
      <c r="S564" s="59"/>
    </row>
    <row r="565" spans="6:19">
      <c r="F565" s="59"/>
      <c r="G565" s="203"/>
      <c r="H565" s="204"/>
      <c r="I565" s="205"/>
      <c r="J565" s="206"/>
      <c r="K565" s="204"/>
      <c r="L565" s="207"/>
      <c r="M565" s="204"/>
      <c r="N565" s="207"/>
      <c r="O565" s="204"/>
      <c r="P565" s="204"/>
      <c r="Q565" s="208"/>
      <c r="S565" s="59"/>
    </row>
    <row r="566" spans="6:19">
      <c r="F566" s="59"/>
      <c r="G566" s="203"/>
      <c r="H566" s="204"/>
      <c r="I566" s="205"/>
      <c r="J566" s="206"/>
      <c r="K566" s="204"/>
      <c r="L566" s="207"/>
      <c r="M566" s="204"/>
      <c r="N566" s="207"/>
      <c r="O566" s="204"/>
      <c r="P566" s="204"/>
      <c r="Q566" s="208"/>
      <c r="S566" s="59"/>
    </row>
    <row r="567" spans="6:19">
      <c r="F567" s="59"/>
      <c r="G567" s="203"/>
      <c r="H567" s="204"/>
      <c r="I567" s="205"/>
      <c r="J567" s="206"/>
      <c r="K567" s="204"/>
      <c r="L567" s="207"/>
      <c r="M567" s="204"/>
      <c r="N567" s="207"/>
      <c r="O567" s="204"/>
      <c r="P567" s="204"/>
      <c r="Q567" s="208"/>
      <c r="S567" s="59"/>
    </row>
    <row r="568" spans="6:19">
      <c r="F568" s="59"/>
      <c r="G568" s="203"/>
      <c r="H568" s="204"/>
      <c r="I568" s="205"/>
      <c r="J568" s="206"/>
      <c r="K568" s="204"/>
      <c r="L568" s="207"/>
      <c r="M568" s="204"/>
      <c r="N568" s="207"/>
      <c r="O568" s="204"/>
      <c r="P568" s="204"/>
      <c r="Q568" s="208"/>
      <c r="S568" s="59"/>
    </row>
    <row r="569" spans="6:19">
      <c r="F569" s="59"/>
      <c r="G569" s="203"/>
      <c r="H569" s="204"/>
      <c r="I569" s="205"/>
      <c r="J569" s="206"/>
      <c r="K569" s="204"/>
      <c r="L569" s="207"/>
      <c r="M569" s="204"/>
      <c r="N569" s="207"/>
      <c r="O569" s="204"/>
      <c r="P569" s="204"/>
      <c r="Q569" s="208"/>
      <c r="S569" s="59"/>
    </row>
    <row r="570" spans="6:19">
      <c r="F570" s="59"/>
      <c r="G570" s="203"/>
      <c r="H570" s="204"/>
      <c r="I570" s="205"/>
      <c r="J570" s="206"/>
      <c r="K570" s="204"/>
      <c r="L570" s="207"/>
      <c r="M570" s="204"/>
      <c r="N570" s="207"/>
      <c r="O570" s="204"/>
      <c r="P570" s="204"/>
      <c r="Q570" s="208"/>
      <c r="S570" s="59"/>
    </row>
    <row r="571" spans="6:19">
      <c r="F571" s="59"/>
      <c r="G571" s="203"/>
      <c r="H571" s="204"/>
      <c r="I571" s="205"/>
      <c r="J571" s="206"/>
      <c r="K571" s="204"/>
      <c r="L571" s="207"/>
      <c r="M571" s="204"/>
      <c r="N571" s="207"/>
      <c r="O571" s="204"/>
      <c r="P571" s="204"/>
      <c r="Q571" s="208"/>
      <c r="S571" s="59"/>
    </row>
    <row r="572" spans="6:19">
      <c r="F572" s="59"/>
      <c r="G572" s="203"/>
      <c r="H572" s="204"/>
      <c r="I572" s="205"/>
      <c r="J572" s="206"/>
      <c r="K572" s="204"/>
      <c r="L572" s="207"/>
      <c r="M572" s="204"/>
      <c r="N572" s="207"/>
      <c r="O572" s="204"/>
      <c r="P572" s="204"/>
      <c r="Q572" s="208"/>
      <c r="S572" s="59"/>
    </row>
    <row r="573" spans="6:19">
      <c r="F573" s="59"/>
      <c r="G573" s="203"/>
      <c r="H573" s="204"/>
      <c r="I573" s="205"/>
      <c r="J573" s="206"/>
      <c r="K573" s="204"/>
      <c r="L573" s="207"/>
      <c r="M573" s="204"/>
      <c r="N573" s="207"/>
      <c r="O573" s="204"/>
      <c r="P573" s="204"/>
      <c r="Q573" s="208"/>
      <c r="S573" s="59"/>
    </row>
    <row r="574" spans="6:19">
      <c r="F574" s="59"/>
      <c r="G574" s="203"/>
      <c r="H574" s="204"/>
      <c r="I574" s="205"/>
      <c r="J574" s="206"/>
      <c r="K574" s="204"/>
      <c r="L574" s="207"/>
      <c r="M574" s="204"/>
      <c r="N574" s="207"/>
      <c r="O574" s="204"/>
      <c r="P574" s="204"/>
      <c r="Q574" s="208"/>
      <c r="S574" s="59"/>
    </row>
    <row r="575" spans="6:19">
      <c r="F575" s="59"/>
      <c r="G575" s="203"/>
      <c r="H575" s="204"/>
      <c r="I575" s="205"/>
      <c r="J575" s="206"/>
      <c r="K575" s="204"/>
      <c r="L575" s="207"/>
      <c r="M575" s="204"/>
      <c r="N575" s="207"/>
      <c r="O575" s="204"/>
      <c r="P575" s="204"/>
      <c r="Q575" s="208"/>
      <c r="S575" s="59"/>
    </row>
    <row r="576" spans="6:19">
      <c r="F576" s="59"/>
      <c r="G576" s="203"/>
      <c r="H576" s="204"/>
      <c r="I576" s="205"/>
      <c r="J576" s="206"/>
      <c r="K576" s="204"/>
      <c r="L576" s="207"/>
      <c r="M576" s="204"/>
      <c r="N576" s="207"/>
      <c r="O576" s="204"/>
      <c r="P576" s="204"/>
      <c r="Q576" s="208"/>
      <c r="S576" s="59"/>
    </row>
    <row r="577" spans="6:19">
      <c r="F577" s="59"/>
      <c r="G577" s="203"/>
      <c r="H577" s="204"/>
      <c r="I577" s="205"/>
      <c r="J577" s="206"/>
      <c r="K577" s="204"/>
      <c r="L577" s="207"/>
      <c r="M577" s="204"/>
      <c r="N577" s="207"/>
      <c r="O577" s="204"/>
      <c r="P577" s="204"/>
      <c r="Q577" s="208"/>
      <c r="S577" s="59"/>
    </row>
    <row r="578" spans="6:19">
      <c r="F578" s="59"/>
      <c r="G578" s="203"/>
      <c r="H578" s="204"/>
      <c r="I578" s="205"/>
      <c r="J578" s="206"/>
      <c r="K578" s="204"/>
      <c r="L578" s="207"/>
      <c r="M578" s="204"/>
      <c r="N578" s="207"/>
      <c r="O578" s="204"/>
      <c r="P578" s="204"/>
      <c r="Q578" s="208"/>
      <c r="S578" s="59"/>
    </row>
    <row r="579" spans="6:19">
      <c r="F579" s="59"/>
      <c r="G579" s="203"/>
      <c r="H579" s="204"/>
      <c r="I579" s="205"/>
      <c r="J579" s="206"/>
      <c r="K579" s="204"/>
      <c r="L579" s="207"/>
      <c r="M579" s="204"/>
      <c r="N579" s="207"/>
      <c r="O579" s="204"/>
      <c r="P579" s="204"/>
      <c r="Q579" s="208"/>
      <c r="S579" s="59"/>
    </row>
    <row r="580" spans="6:19">
      <c r="F580" s="59"/>
      <c r="G580" s="203"/>
      <c r="H580" s="204"/>
      <c r="I580" s="205"/>
      <c r="J580" s="206"/>
      <c r="K580" s="204"/>
      <c r="L580" s="207"/>
      <c r="M580" s="204"/>
      <c r="N580" s="207"/>
      <c r="O580" s="204"/>
      <c r="P580" s="204"/>
      <c r="Q580" s="208"/>
      <c r="S580" s="59"/>
    </row>
    <row r="581" spans="6:19">
      <c r="F581" s="59"/>
      <c r="G581" s="203"/>
      <c r="H581" s="204"/>
      <c r="I581" s="205"/>
      <c r="J581" s="206"/>
      <c r="K581" s="204"/>
      <c r="L581" s="207"/>
      <c r="M581" s="204"/>
      <c r="N581" s="207"/>
      <c r="O581" s="204"/>
      <c r="P581" s="204"/>
      <c r="Q581" s="208"/>
      <c r="S581" s="59"/>
    </row>
    <row r="582" spans="6:19">
      <c r="F582" s="59"/>
      <c r="G582" s="203"/>
      <c r="H582" s="204"/>
      <c r="I582" s="205"/>
      <c r="J582" s="206"/>
      <c r="K582" s="204"/>
      <c r="L582" s="207"/>
      <c r="M582" s="204"/>
      <c r="N582" s="207"/>
      <c r="O582" s="204"/>
      <c r="P582" s="204"/>
      <c r="Q582" s="208"/>
      <c r="S582" s="59"/>
    </row>
    <row r="583" spans="6:19">
      <c r="F583" s="59"/>
      <c r="G583" s="203"/>
      <c r="H583" s="204"/>
      <c r="I583" s="205"/>
      <c r="J583" s="206"/>
      <c r="K583" s="204"/>
      <c r="L583" s="207"/>
      <c r="M583" s="204"/>
      <c r="N583" s="207"/>
      <c r="O583" s="204"/>
      <c r="P583" s="204"/>
      <c r="Q583" s="208"/>
      <c r="S583" s="59"/>
    </row>
    <row r="584" spans="6:19">
      <c r="F584" s="59"/>
      <c r="G584" s="203"/>
      <c r="H584" s="204"/>
      <c r="I584" s="205"/>
      <c r="J584" s="206"/>
      <c r="K584" s="204"/>
      <c r="L584" s="207"/>
      <c r="M584" s="204"/>
      <c r="N584" s="207"/>
      <c r="O584" s="204"/>
      <c r="P584" s="204"/>
      <c r="Q584" s="208"/>
      <c r="S584" s="59"/>
    </row>
    <row r="585" spans="6:19">
      <c r="F585" s="59"/>
      <c r="G585" s="203"/>
      <c r="H585" s="204"/>
      <c r="I585" s="205"/>
      <c r="J585" s="206"/>
      <c r="K585" s="204"/>
      <c r="L585" s="207"/>
      <c r="M585" s="204"/>
      <c r="N585" s="207"/>
      <c r="O585" s="204"/>
      <c r="P585" s="204"/>
      <c r="Q585" s="208"/>
      <c r="S585" s="59"/>
    </row>
    <row r="586" spans="6:19">
      <c r="F586" s="59"/>
      <c r="G586" s="203"/>
      <c r="H586" s="204"/>
      <c r="I586" s="205"/>
      <c r="J586" s="206"/>
      <c r="K586" s="204"/>
      <c r="L586" s="207"/>
      <c r="M586" s="204"/>
      <c r="N586" s="207"/>
      <c r="O586" s="204"/>
      <c r="P586" s="204"/>
      <c r="Q586" s="208"/>
      <c r="S586" s="59"/>
    </row>
    <row r="587" spans="6:19">
      <c r="F587" s="59"/>
      <c r="G587" s="203"/>
      <c r="H587" s="204"/>
      <c r="I587" s="205"/>
      <c r="J587" s="206"/>
      <c r="K587" s="204"/>
      <c r="L587" s="207"/>
      <c r="M587" s="204"/>
      <c r="N587" s="207"/>
      <c r="O587" s="204"/>
      <c r="P587" s="204"/>
      <c r="Q587" s="208"/>
      <c r="S587" s="59"/>
    </row>
    <row r="588" spans="6:19">
      <c r="F588" s="59"/>
      <c r="G588" s="203"/>
      <c r="H588" s="204"/>
      <c r="I588" s="205"/>
      <c r="J588" s="206"/>
      <c r="K588" s="204"/>
      <c r="L588" s="207"/>
      <c r="M588" s="204"/>
      <c r="N588" s="207"/>
      <c r="O588" s="204"/>
      <c r="P588" s="204"/>
      <c r="Q588" s="208"/>
      <c r="S588" s="59"/>
    </row>
    <row r="589" spans="6:19">
      <c r="F589" s="59"/>
      <c r="G589" s="203"/>
      <c r="H589" s="204"/>
      <c r="I589" s="205"/>
      <c r="J589" s="206"/>
      <c r="K589" s="204"/>
      <c r="L589" s="207"/>
      <c r="M589" s="204"/>
      <c r="N589" s="207"/>
      <c r="O589" s="204"/>
      <c r="P589" s="204"/>
      <c r="Q589" s="208"/>
      <c r="S589" s="59"/>
    </row>
    <row r="590" spans="6:19">
      <c r="F590" s="59"/>
      <c r="G590" s="203"/>
      <c r="H590" s="204"/>
      <c r="I590" s="205"/>
      <c r="J590" s="206"/>
      <c r="K590" s="204"/>
      <c r="L590" s="207"/>
      <c r="M590" s="204"/>
      <c r="N590" s="207"/>
      <c r="O590" s="204"/>
      <c r="P590" s="204"/>
      <c r="Q590" s="208"/>
      <c r="S590" s="59"/>
    </row>
    <row r="591" spans="6:19">
      <c r="F591" s="59"/>
      <c r="G591" s="203"/>
      <c r="H591" s="204"/>
      <c r="I591" s="205"/>
      <c r="J591" s="206"/>
      <c r="K591" s="204"/>
      <c r="L591" s="207"/>
      <c r="M591" s="204"/>
      <c r="N591" s="207"/>
      <c r="O591" s="204"/>
      <c r="P591" s="204"/>
      <c r="Q591" s="208"/>
      <c r="S591" s="59"/>
    </row>
    <row r="592" spans="6:19">
      <c r="F592" s="59"/>
      <c r="G592" s="203"/>
      <c r="H592" s="204"/>
      <c r="I592" s="205"/>
      <c r="J592" s="206"/>
      <c r="K592" s="204"/>
      <c r="L592" s="207"/>
      <c r="M592" s="204"/>
      <c r="N592" s="207"/>
      <c r="O592" s="204"/>
      <c r="P592" s="204"/>
      <c r="Q592" s="208"/>
      <c r="S592" s="59"/>
    </row>
    <row r="593" spans="6:19">
      <c r="F593" s="59"/>
      <c r="G593" s="203"/>
      <c r="H593" s="204"/>
      <c r="I593" s="205"/>
      <c r="J593" s="206"/>
      <c r="K593" s="204"/>
      <c r="L593" s="207"/>
      <c r="M593" s="204"/>
      <c r="N593" s="207"/>
      <c r="O593" s="204"/>
      <c r="P593" s="204"/>
      <c r="Q593" s="208"/>
      <c r="S593" s="59"/>
    </row>
    <row r="594" spans="6:19">
      <c r="F594" s="59"/>
      <c r="G594" s="203"/>
      <c r="H594" s="204"/>
      <c r="I594" s="205"/>
      <c r="J594" s="206"/>
      <c r="K594" s="204"/>
      <c r="L594" s="207"/>
      <c r="M594" s="204"/>
      <c r="N594" s="207"/>
      <c r="O594" s="204"/>
      <c r="P594" s="204"/>
      <c r="Q594" s="208"/>
      <c r="S594" s="59"/>
    </row>
    <row r="595" spans="6:19">
      <c r="F595" s="59"/>
      <c r="G595" s="203"/>
      <c r="H595" s="204"/>
      <c r="I595" s="205"/>
      <c r="J595" s="206"/>
      <c r="K595" s="204"/>
      <c r="L595" s="207"/>
      <c r="M595" s="204"/>
      <c r="N595" s="207"/>
      <c r="O595" s="204"/>
      <c r="P595" s="204"/>
      <c r="Q595" s="208"/>
      <c r="S595" s="59"/>
    </row>
    <row r="596" spans="6:19">
      <c r="F596" s="59"/>
      <c r="G596" s="203"/>
      <c r="H596" s="204"/>
      <c r="I596" s="205"/>
      <c r="J596" s="206"/>
      <c r="K596" s="204"/>
      <c r="L596" s="207"/>
      <c r="M596" s="204"/>
      <c r="N596" s="207"/>
      <c r="O596" s="204"/>
      <c r="P596" s="204"/>
      <c r="Q596" s="208"/>
      <c r="S596" s="59"/>
    </row>
    <row r="597" spans="6:19">
      <c r="F597" s="59"/>
      <c r="G597" s="203"/>
      <c r="H597" s="204"/>
      <c r="I597" s="205"/>
      <c r="J597" s="206"/>
      <c r="K597" s="204"/>
      <c r="L597" s="207"/>
      <c r="M597" s="204"/>
      <c r="N597" s="207"/>
      <c r="O597" s="204"/>
      <c r="P597" s="204"/>
      <c r="Q597" s="208"/>
      <c r="S597" s="59"/>
    </row>
    <row r="598" spans="6:19">
      <c r="F598" s="59"/>
      <c r="G598" s="203"/>
      <c r="H598" s="204"/>
      <c r="I598" s="205"/>
      <c r="J598" s="206"/>
      <c r="K598" s="204"/>
      <c r="L598" s="207"/>
      <c r="M598" s="204"/>
      <c r="N598" s="207"/>
      <c r="O598" s="204"/>
      <c r="P598" s="204"/>
      <c r="Q598" s="208"/>
      <c r="S598" s="59"/>
    </row>
    <row r="599" spans="6:19">
      <c r="F599" s="59"/>
      <c r="G599" s="203"/>
      <c r="H599" s="204"/>
      <c r="I599" s="205"/>
      <c r="J599" s="206"/>
      <c r="K599" s="204"/>
      <c r="L599" s="207"/>
      <c r="M599" s="204"/>
      <c r="N599" s="207"/>
      <c r="O599" s="204"/>
      <c r="P599" s="204"/>
      <c r="Q599" s="208"/>
      <c r="S599" s="59"/>
    </row>
    <row r="600" spans="6:19">
      <c r="F600" s="59"/>
      <c r="G600" s="203"/>
      <c r="H600" s="204"/>
      <c r="I600" s="205"/>
      <c r="J600" s="206"/>
      <c r="K600" s="204"/>
      <c r="L600" s="207"/>
      <c r="M600" s="204"/>
      <c r="N600" s="207"/>
      <c r="O600" s="204"/>
      <c r="P600" s="204"/>
      <c r="Q600" s="208"/>
      <c r="S600" s="59"/>
    </row>
    <row r="601" spans="6:19">
      <c r="F601" s="59"/>
      <c r="G601" s="203"/>
      <c r="H601" s="204"/>
      <c r="I601" s="205"/>
      <c r="J601" s="206"/>
      <c r="K601" s="204"/>
      <c r="L601" s="207"/>
      <c r="M601" s="204"/>
      <c r="N601" s="207"/>
      <c r="O601" s="204"/>
      <c r="P601" s="204"/>
      <c r="Q601" s="208"/>
      <c r="S601" s="59"/>
    </row>
    <row r="602" spans="6:19">
      <c r="F602" s="59"/>
      <c r="G602" s="203"/>
      <c r="H602" s="204"/>
      <c r="I602" s="205"/>
      <c r="J602" s="206"/>
      <c r="K602" s="204"/>
      <c r="L602" s="207"/>
      <c r="M602" s="204"/>
      <c r="N602" s="207"/>
      <c r="O602" s="204"/>
      <c r="P602" s="204"/>
      <c r="Q602" s="208"/>
      <c r="S602" s="59"/>
    </row>
    <row r="603" spans="6:19">
      <c r="F603" s="59"/>
      <c r="G603" s="203"/>
      <c r="H603" s="204"/>
      <c r="I603" s="205"/>
      <c r="J603" s="206"/>
      <c r="K603" s="204"/>
      <c r="L603" s="207"/>
      <c r="M603" s="204"/>
      <c r="N603" s="207"/>
      <c r="O603" s="204"/>
      <c r="P603" s="204"/>
      <c r="Q603" s="208"/>
      <c r="S603" s="59"/>
    </row>
    <row r="604" spans="6:19">
      <c r="F604" s="59"/>
      <c r="G604" s="203"/>
      <c r="H604" s="204"/>
      <c r="I604" s="205"/>
      <c r="J604" s="206"/>
      <c r="K604" s="204"/>
      <c r="L604" s="207"/>
      <c r="M604" s="204"/>
      <c r="N604" s="207"/>
      <c r="O604" s="204"/>
      <c r="P604" s="204"/>
      <c r="Q604" s="208"/>
      <c r="S604" s="59"/>
    </row>
    <row r="605" spans="6:19">
      <c r="F605" s="59"/>
      <c r="G605" s="203"/>
      <c r="H605" s="204"/>
      <c r="I605" s="205"/>
      <c r="J605" s="206"/>
      <c r="K605" s="204"/>
      <c r="L605" s="207"/>
      <c r="M605" s="204"/>
      <c r="N605" s="207"/>
      <c r="O605" s="204"/>
      <c r="P605" s="204"/>
      <c r="Q605" s="208"/>
      <c r="S605" s="59"/>
    </row>
    <row r="606" spans="6:19">
      <c r="F606" s="59"/>
      <c r="G606" s="203"/>
      <c r="H606" s="204"/>
      <c r="I606" s="205"/>
      <c r="J606" s="206"/>
      <c r="K606" s="204"/>
      <c r="L606" s="207"/>
      <c r="M606" s="204"/>
      <c r="N606" s="207"/>
      <c r="O606" s="204"/>
      <c r="P606" s="204"/>
      <c r="Q606" s="208"/>
      <c r="S606" s="59"/>
    </row>
    <row r="607" spans="6:19">
      <c r="F607" s="59"/>
      <c r="G607" s="203"/>
      <c r="H607" s="204"/>
      <c r="I607" s="205"/>
      <c r="J607" s="206"/>
      <c r="K607" s="204"/>
      <c r="L607" s="207"/>
      <c r="M607" s="204"/>
      <c r="N607" s="207"/>
      <c r="O607" s="204"/>
      <c r="P607" s="204"/>
      <c r="Q607" s="208"/>
      <c r="S607" s="59"/>
    </row>
    <row r="608" spans="6:19">
      <c r="F608" s="59"/>
      <c r="G608" s="203"/>
      <c r="H608" s="204"/>
      <c r="I608" s="205"/>
      <c r="J608" s="206"/>
      <c r="K608" s="204"/>
      <c r="L608" s="207"/>
      <c r="M608" s="204"/>
      <c r="N608" s="207"/>
      <c r="O608" s="204"/>
      <c r="P608" s="204"/>
      <c r="Q608" s="208"/>
      <c r="S608" s="59"/>
    </row>
    <row r="609" spans="6:19">
      <c r="F609" s="59"/>
      <c r="G609" s="203"/>
      <c r="H609" s="204"/>
      <c r="I609" s="205"/>
      <c r="J609" s="206"/>
      <c r="K609" s="204"/>
      <c r="L609" s="207"/>
      <c r="M609" s="204"/>
      <c r="N609" s="207"/>
      <c r="O609" s="204"/>
      <c r="P609" s="204"/>
      <c r="Q609" s="208"/>
      <c r="S609" s="59"/>
    </row>
    <row r="610" spans="6:19">
      <c r="F610" s="59"/>
      <c r="G610" s="203"/>
      <c r="H610" s="204"/>
      <c r="I610" s="205"/>
      <c r="J610" s="206"/>
      <c r="K610" s="204"/>
      <c r="L610" s="207"/>
      <c r="M610" s="204"/>
      <c r="N610" s="207"/>
      <c r="O610" s="204"/>
      <c r="P610" s="204"/>
      <c r="Q610" s="208"/>
      <c r="S610" s="59"/>
    </row>
    <row r="611" spans="6:19">
      <c r="F611" s="59"/>
      <c r="G611" s="203"/>
      <c r="H611" s="204"/>
      <c r="I611" s="205"/>
      <c r="J611" s="206"/>
      <c r="K611" s="204"/>
      <c r="L611" s="207"/>
      <c r="M611" s="204"/>
      <c r="N611" s="207"/>
      <c r="O611" s="204"/>
      <c r="P611" s="204"/>
      <c r="Q611" s="208"/>
      <c r="S611" s="59"/>
    </row>
    <row r="612" spans="6:19">
      <c r="F612" s="59"/>
      <c r="G612" s="203"/>
      <c r="H612" s="204"/>
      <c r="I612" s="205"/>
      <c r="J612" s="206"/>
      <c r="K612" s="204"/>
      <c r="L612" s="207"/>
      <c r="M612" s="204"/>
      <c r="N612" s="207"/>
      <c r="O612" s="204"/>
      <c r="P612" s="204"/>
      <c r="Q612" s="208"/>
      <c r="S612" s="59"/>
    </row>
    <row r="613" spans="6:19">
      <c r="F613" s="59"/>
      <c r="G613" s="203"/>
      <c r="H613" s="204"/>
      <c r="I613" s="205"/>
      <c r="J613" s="206"/>
      <c r="K613" s="204"/>
      <c r="L613" s="207"/>
      <c r="M613" s="204"/>
      <c r="N613" s="207"/>
      <c r="O613" s="204"/>
      <c r="P613" s="204"/>
      <c r="Q613" s="208"/>
      <c r="S613" s="59"/>
    </row>
    <row r="614" spans="6:19">
      <c r="F614" s="59"/>
      <c r="G614" s="203"/>
      <c r="H614" s="204"/>
      <c r="I614" s="205"/>
      <c r="J614" s="206"/>
      <c r="K614" s="204"/>
      <c r="L614" s="207"/>
      <c r="M614" s="204"/>
      <c r="N614" s="207"/>
      <c r="O614" s="204"/>
      <c r="P614" s="204"/>
      <c r="Q614" s="208"/>
      <c r="S614" s="59"/>
    </row>
    <row r="615" spans="6:19">
      <c r="F615" s="59"/>
      <c r="G615" s="203"/>
      <c r="H615" s="204"/>
      <c r="I615" s="205"/>
      <c r="J615" s="206"/>
      <c r="K615" s="204"/>
      <c r="L615" s="207"/>
      <c r="M615" s="204"/>
      <c r="N615" s="207"/>
      <c r="O615" s="204"/>
      <c r="P615" s="204"/>
      <c r="Q615" s="208"/>
      <c r="S615" s="59"/>
    </row>
    <row r="616" spans="6:19">
      <c r="F616" s="59"/>
      <c r="G616" s="203"/>
      <c r="H616" s="204"/>
      <c r="I616" s="205"/>
      <c r="J616" s="206"/>
      <c r="K616" s="204"/>
      <c r="L616" s="207"/>
      <c r="M616" s="204"/>
      <c r="N616" s="207"/>
      <c r="O616" s="204"/>
      <c r="P616" s="204"/>
      <c r="Q616" s="208"/>
      <c r="S616" s="59"/>
    </row>
    <row r="617" spans="6:19">
      <c r="F617" s="59"/>
      <c r="G617" s="203"/>
      <c r="H617" s="204"/>
      <c r="I617" s="205"/>
      <c r="J617" s="206"/>
      <c r="K617" s="204"/>
      <c r="L617" s="207"/>
      <c r="M617" s="204"/>
      <c r="N617" s="207"/>
      <c r="O617" s="204"/>
      <c r="P617" s="204"/>
      <c r="Q617" s="208"/>
      <c r="S617" s="59"/>
    </row>
    <row r="618" spans="6:19">
      <c r="F618" s="59"/>
      <c r="G618" s="203"/>
      <c r="H618" s="204"/>
      <c r="I618" s="205"/>
      <c r="J618" s="206"/>
      <c r="K618" s="204"/>
      <c r="L618" s="207"/>
      <c r="M618" s="204"/>
      <c r="N618" s="207"/>
      <c r="O618" s="204"/>
      <c r="P618" s="204"/>
      <c r="Q618" s="208"/>
      <c r="S618" s="59"/>
    </row>
    <row r="619" spans="6:19">
      <c r="F619" s="59"/>
      <c r="G619" s="203"/>
      <c r="H619" s="204"/>
      <c r="I619" s="205"/>
      <c r="J619" s="206"/>
      <c r="K619" s="204"/>
      <c r="L619" s="207"/>
      <c r="M619" s="204"/>
      <c r="N619" s="207"/>
      <c r="O619" s="204"/>
      <c r="P619" s="204"/>
      <c r="Q619" s="208"/>
      <c r="S619" s="59"/>
    </row>
    <row r="620" spans="6:19">
      <c r="F620" s="59"/>
      <c r="G620" s="203"/>
      <c r="H620" s="204"/>
      <c r="I620" s="205"/>
      <c r="J620" s="206"/>
      <c r="K620" s="204"/>
      <c r="L620" s="207"/>
      <c r="M620" s="204"/>
      <c r="N620" s="207"/>
      <c r="O620" s="204"/>
      <c r="P620" s="204"/>
      <c r="Q620" s="208"/>
      <c r="S620" s="59"/>
    </row>
    <row r="621" spans="6:19">
      <c r="F621" s="59"/>
      <c r="G621" s="203"/>
      <c r="H621" s="204"/>
      <c r="I621" s="205"/>
      <c r="J621" s="206"/>
      <c r="K621" s="204"/>
      <c r="L621" s="207"/>
      <c r="M621" s="204"/>
      <c r="N621" s="207"/>
      <c r="O621" s="204"/>
      <c r="P621" s="204"/>
      <c r="Q621" s="208"/>
      <c r="S621" s="59"/>
    </row>
    <row r="622" spans="6:19">
      <c r="F622" s="59"/>
      <c r="G622" s="203"/>
      <c r="H622" s="204"/>
      <c r="I622" s="205"/>
      <c r="J622" s="206"/>
      <c r="K622" s="204"/>
      <c r="L622" s="207"/>
      <c r="M622" s="204"/>
      <c r="N622" s="207"/>
      <c r="O622" s="204"/>
      <c r="P622" s="204"/>
      <c r="Q622" s="208"/>
      <c r="S622" s="59"/>
    </row>
    <row r="623" spans="6:19">
      <c r="F623" s="59"/>
      <c r="G623" s="203"/>
      <c r="H623" s="204"/>
      <c r="I623" s="205"/>
      <c r="J623" s="206"/>
      <c r="K623" s="204"/>
      <c r="L623" s="207"/>
      <c r="M623" s="204"/>
      <c r="N623" s="207"/>
      <c r="O623" s="204"/>
      <c r="P623" s="204"/>
      <c r="Q623" s="208"/>
      <c r="S623" s="59"/>
    </row>
    <row r="624" spans="6:19">
      <c r="F624" s="59"/>
      <c r="G624" s="203"/>
      <c r="H624" s="204"/>
      <c r="I624" s="205"/>
      <c r="J624" s="206"/>
      <c r="K624" s="204"/>
      <c r="L624" s="207"/>
      <c r="M624" s="204"/>
      <c r="N624" s="207"/>
      <c r="O624" s="204"/>
      <c r="P624" s="204"/>
      <c r="Q624" s="208"/>
      <c r="S624" s="59"/>
    </row>
    <row r="625" spans="6:19">
      <c r="F625" s="59"/>
      <c r="G625" s="203"/>
      <c r="H625" s="204"/>
      <c r="I625" s="205"/>
      <c r="J625" s="206"/>
      <c r="K625" s="204"/>
      <c r="L625" s="207"/>
      <c r="M625" s="204"/>
      <c r="N625" s="207"/>
      <c r="O625" s="204"/>
      <c r="P625" s="204"/>
      <c r="Q625" s="208"/>
      <c r="S625" s="59"/>
    </row>
    <row r="626" spans="6:19">
      <c r="F626" s="59"/>
      <c r="G626" s="203"/>
      <c r="H626" s="204"/>
      <c r="I626" s="205"/>
      <c r="J626" s="206"/>
      <c r="K626" s="204"/>
      <c r="L626" s="207"/>
      <c r="M626" s="204"/>
      <c r="N626" s="207"/>
      <c r="O626" s="204"/>
      <c r="P626" s="204"/>
      <c r="Q626" s="208"/>
      <c r="S626" s="59"/>
    </row>
    <row r="627" spans="6:19">
      <c r="F627" s="59"/>
      <c r="G627" s="203"/>
      <c r="H627" s="204"/>
      <c r="I627" s="205"/>
      <c r="J627" s="206"/>
      <c r="K627" s="204"/>
      <c r="L627" s="207"/>
      <c r="M627" s="204"/>
      <c r="N627" s="207"/>
      <c r="O627" s="204"/>
      <c r="P627" s="204"/>
      <c r="Q627" s="208"/>
      <c r="S627" s="59"/>
    </row>
    <row r="628" spans="6:19">
      <c r="F628" s="59"/>
      <c r="G628" s="203"/>
      <c r="H628" s="204"/>
      <c r="I628" s="205"/>
      <c r="J628" s="206"/>
      <c r="K628" s="204"/>
      <c r="L628" s="207"/>
      <c r="M628" s="204"/>
      <c r="N628" s="207"/>
      <c r="O628" s="204"/>
      <c r="P628" s="204"/>
      <c r="Q628" s="208"/>
      <c r="S628" s="59"/>
    </row>
    <row r="629" spans="6:19">
      <c r="F629" s="59"/>
      <c r="G629" s="203"/>
      <c r="H629" s="204"/>
      <c r="I629" s="205"/>
      <c r="J629" s="206"/>
      <c r="K629" s="204"/>
      <c r="L629" s="207"/>
      <c r="M629" s="204"/>
      <c r="N629" s="207"/>
      <c r="O629" s="204"/>
      <c r="P629" s="204"/>
      <c r="Q629" s="208"/>
      <c r="S629" s="59"/>
    </row>
    <row r="630" spans="6:19">
      <c r="F630" s="59"/>
      <c r="G630" s="203"/>
      <c r="H630" s="204"/>
      <c r="I630" s="205"/>
      <c r="J630" s="206"/>
      <c r="K630" s="204"/>
      <c r="L630" s="207"/>
      <c r="M630" s="204"/>
      <c r="N630" s="207"/>
      <c r="O630" s="204"/>
      <c r="P630" s="204"/>
      <c r="Q630" s="208"/>
      <c r="S630" s="59"/>
    </row>
    <row r="631" spans="6:19">
      <c r="F631" s="59"/>
      <c r="G631" s="203"/>
      <c r="H631" s="204"/>
      <c r="I631" s="205"/>
      <c r="J631" s="206"/>
      <c r="K631" s="204"/>
      <c r="L631" s="207"/>
      <c r="M631" s="204"/>
      <c r="N631" s="207"/>
      <c r="O631" s="204"/>
      <c r="P631" s="204"/>
      <c r="Q631" s="208"/>
      <c r="S631" s="59"/>
    </row>
    <row r="632" spans="6:19">
      <c r="F632" s="59"/>
      <c r="G632" s="203"/>
      <c r="H632" s="204"/>
      <c r="I632" s="205"/>
      <c r="J632" s="206"/>
      <c r="K632" s="204"/>
      <c r="L632" s="207"/>
      <c r="M632" s="204"/>
      <c r="N632" s="207"/>
      <c r="O632" s="204"/>
      <c r="P632" s="204"/>
      <c r="Q632" s="208"/>
      <c r="S632" s="59"/>
    </row>
    <row r="633" spans="6:19">
      <c r="F633" s="59"/>
      <c r="G633" s="203"/>
      <c r="H633" s="204"/>
      <c r="I633" s="205"/>
      <c r="J633" s="206"/>
      <c r="K633" s="204"/>
      <c r="L633" s="207"/>
      <c r="M633" s="204"/>
      <c r="N633" s="207"/>
      <c r="O633" s="204"/>
      <c r="P633" s="204"/>
      <c r="Q633" s="208"/>
      <c r="S633" s="59"/>
    </row>
    <row r="634" spans="6:19">
      <c r="F634" s="59"/>
      <c r="G634" s="203"/>
      <c r="H634" s="204"/>
      <c r="I634" s="205"/>
      <c r="J634" s="206"/>
      <c r="K634" s="204"/>
      <c r="L634" s="207"/>
      <c r="M634" s="204"/>
      <c r="N634" s="207"/>
      <c r="O634" s="204"/>
      <c r="P634" s="204"/>
      <c r="Q634" s="208"/>
      <c r="S634" s="59"/>
    </row>
    <row r="635" spans="6:19">
      <c r="F635" s="59"/>
      <c r="G635" s="203"/>
      <c r="H635" s="204"/>
      <c r="I635" s="205"/>
      <c r="J635" s="206"/>
      <c r="K635" s="204"/>
      <c r="L635" s="207"/>
      <c r="M635" s="204"/>
      <c r="N635" s="207"/>
      <c r="O635" s="204"/>
      <c r="P635" s="204"/>
      <c r="Q635" s="208"/>
      <c r="S635" s="59"/>
    </row>
    <row r="636" spans="6:19">
      <c r="F636" s="59"/>
      <c r="G636" s="203"/>
      <c r="H636" s="204"/>
      <c r="I636" s="205"/>
      <c r="J636" s="206"/>
      <c r="K636" s="204"/>
      <c r="L636" s="207"/>
      <c r="M636" s="204"/>
      <c r="N636" s="207"/>
      <c r="O636" s="204"/>
      <c r="P636" s="204"/>
      <c r="Q636" s="208"/>
      <c r="S636" s="59"/>
    </row>
    <row r="637" spans="6:19">
      <c r="F637" s="59"/>
      <c r="G637" s="203"/>
      <c r="H637" s="204"/>
      <c r="I637" s="205"/>
      <c r="J637" s="206"/>
      <c r="K637" s="204"/>
      <c r="L637" s="207"/>
      <c r="M637" s="204"/>
      <c r="N637" s="207"/>
      <c r="O637" s="204"/>
      <c r="P637" s="204"/>
      <c r="Q637" s="208"/>
      <c r="S637" s="59"/>
    </row>
    <row r="638" spans="6:19">
      <c r="F638" s="59"/>
      <c r="G638" s="203"/>
      <c r="H638" s="204"/>
      <c r="I638" s="205"/>
      <c r="J638" s="206"/>
      <c r="K638" s="204"/>
      <c r="L638" s="207"/>
      <c r="M638" s="204"/>
      <c r="N638" s="207"/>
      <c r="O638" s="204"/>
      <c r="P638" s="204"/>
      <c r="Q638" s="208"/>
      <c r="S638" s="59"/>
    </row>
    <row r="639" spans="6:19">
      <c r="F639" s="59"/>
      <c r="G639" s="203"/>
      <c r="H639" s="204"/>
      <c r="I639" s="205"/>
      <c r="J639" s="206"/>
      <c r="K639" s="204"/>
      <c r="L639" s="207"/>
      <c r="M639" s="204"/>
      <c r="N639" s="207"/>
      <c r="O639" s="204"/>
      <c r="P639" s="204"/>
      <c r="Q639" s="208"/>
      <c r="S639" s="59"/>
    </row>
    <row r="640" spans="6:19">
      <c r="F640" s="59"/>
      <c r="G640" s="203"/>
      <c r="H640" s="204"/>
      <c r="I640" s="205"/>
      <c r="J640" s="206"/>
      <c r="K640" s="204"/>
      <c r="L640" s="207"/>
      <c r="M640" s="204"/>
      <c r="N640" s="207"/>
      <c r="O640" s="204"/>
      <c r="P640" s="204"/>
      <c r="Q640" s="208"/>
      <c r="S640" s="59"/>
    </row>
    <row r="641" spans="6:19">
      <c r="F641" s="59"/>
      <c r="G641" s="203"/>
      <c r="H641" s="204"/>
      <c r="I641" s="205"/>
      <c r="J641" s="206"/>
      <c r="K641" s="204"/>
      <c r="L641" s="207"/>
      <c r="M641" s="204"/>
      <c r="N641" s="207"/>
      <c r="O641" s="204"/>
      <c r="P641" s="204"/>
      <c r="Q641" s="208"/>
      <c r="S641" s="59"/>
    </row>
    <row r="642" spans="6:19">
      <c r="F642" s="59"/>
      <c r="G642" s="203"/>
      <c r="H642" s="204"/>
      <c r="I642" s="205"/>
      <c r="J642" s="206"/>
      <c r="K642" s="204"/>
      <c r="L642" s="207"/>
      <c r="M642" s="204"/>
      <c r="N642" s="207"/>
      <c r="O642" s="204"/>
      <c r="P642" s="204"/>
      <c r="Q642" s="208"/>
      <c r="S642" s="59"/>
    </row>
    <row r="643" spans="6:19">
      <c r="F643" s="59"/>
      <c r="G643" s="203"/>
      <c r="H643" s="204"/>
      <c r="I643" s="205"/>
      <c r="J643" s="206"/>
      <c r="K643" s="204"/>
      <c r="L643" s="207"/>
      <c r="M643" s="204"/>
      <c r="N643" s="207"/>
      <c r="O643" s="204"/>
      <c r="P643" s="204"/>
      <c r="Q643" s="208"/>
      <c r="S643" s="59"/>
    </row>
    <row r="644" spans="6:19">
      <c r="F644" s="59"/>
      <c r="G644" s="203"/>
      <c r="H644" s="204"/>
      <c r="I644" s="205"/>
      <c r="J644" s="206"/>
      <c r="K644" s="204"/>
      <c r="L644" s="207"/>
      <c r="M644" s="204"/>
      <c r="N644" s="207"/>
      <c r="O644" s="204"/>
      <c r="P644" s="204"/>
      <c r="Q644" s="208"/>
      <c r="S644" s="59"/>
    </row>
    <row r="645" spans="6:19">
      <c r="F645" s="59"/>
      <c r="G645" s="203"/>
      <c r="H645" s="204"/>
      <c r="I645" s="205"/>
      <c r="J645" s="206"/>
      <c r="K645" s="204"/>
      <c r="L645" s="207"/>
      <c r="M645" s="204"/>
      <c r="N645" s="207"/>
      <c r="O645" s="204"/>
      <c r="P645" s="204"/>
      <c r="Q645" s="208"/>
      <c r="S645" s="59"/>
    </row>
    <row r="646" spans="6:19">
      <c r="F646" s="59"/>
      <c r="G646" s="203"/>
      <c r="H646" s="204"/>
      <c r="I646" s="205"/>
      <c r="J646" s="206"/>
      <c r="K646" s="204"/>
      <c r="L646" s="207"/>
      <c r="M646" s="204"/>
      <c r="N646" s="207"/>
      <c r="O646" s="204"/>
      <c r="P646" s="204"/>
      <c r="Q646" s="208"/>
      <c r="S646" s="59"/>
    </row>
    <row r="647" spans="6:19">
      <c r="F647" s="59"/>
      <c r="G647" s="203"/>
      <c r="H647" s="204"/>
      <c r="I647" s="205"/>
      <c r="J647" s="206"/>
      <c r="K647" s="204"/>
      <c r="L647" s="207"/>
      <c r="M647" s="204"/>
      <c r="N647" s="207"/>
      <c r="O647" s="204"/>
      <c r="P647" s="204"/>
      <c r="Q647" s="208"/>
      <c r="S647" s="59"/>
    </row>
    <row r="648" spans="6:19">
      <c r="F648" s="59"/>
      <c r="G648" s="203"/>
      <c r="H648" s="204"/>
      <c r="I648" s="205"/>
      <c r="J648" s="206"/>
      <c r="K648" s="204"/>
      <c r="L648" s="207"/>
      <c r="M648" s="204"/>
      <c r="N648" s="207"/>
      <c r="O648" s="204"/>
      <c r="P648" s="204"/>
      <c r="Q648" s="208"/>
      <c r="S648" s="59"/>
    </row>
    <row r="649" spans="6:19">
      <c r="F649" s="59"/>
      <c r="G649" s="203"/>
      <c r="H649" s="204"/>
      <c r="I649" s="205"/>
      <c r="J649" s="206"/>
      <c r="K649" s="204"/>
      <c r="L649" s="207"/>
      <c r="M649" s="204"/>
      <c r="N649" s="207"/>
      <c r="O649" s="204"/>
      <c r="P649" s="204"/>
      <c r="Q649" s="208"/>
      <c r="S649" s="59"/>
    </row>
    <row r="650" spans="6:19">
      <c r="F650" s="59"/>
      <c r="G650" s="203"/>
      <c r="H650" s="204"/>
      <c r="I650" s="205"/>
      <c r="J650" s="206"/>
      <c r="K650" s="204"/>
      <c r="L650" s="207"/>
      <c r="M650" s="204"/>
      <c r="N650" s="207"/>
      <c r="O650" s="204"/>
      <c r="P650" s="204"/>
      <c r="Q650" s="208"/>
      <c r="S650" s="59"/>
    </row>
    <row r="651" spans="6:19">
      <c r="F651" s="59"/>
      <c r="G651" s="203"/>
      <c r="H651" s="204"/>
      <c r="I651" s="205"/>
      <c r="J651" s="206"/>
      <c r="K651" s="204"/>
      <c r="L651" s="207"/>
      <c r="M651" s="204"/>
      <c r="N651" s="207"/>
      <c r="O651" s="204"/>
      <c r="P651" s="204"/>
      <c r="Q651" s="208"/>
      <c r="S651" s="59"/>
    </row>
    <row r="652" spans="6:19">
      <c r="F652" s="59"/>
      <c r="G652" s="203"/>
      <c r="H652" s="204"/>
      <c r="I652" s="205"/>
      <c r="J652" s="206"/>
      <c r="K652" s="204"/>
      <c r="L652" s="207"/>
      <c r="M652" s="204"/>
      <c r="N652" s="207"/>
      <c r="O652" s="204"/>
      <c r="P652" s="204"/>
      <c r="Q652" s="208"/>
      <c r="S652" s="59"/>
    </row>
    <row r="653" spans="6:19">
      <c r="F653" s="59"/>
      <c r="G653" s="203"/>
      <c r="H653" s="204"/>
      <c r="I653" s="205"/>
      <c r="J653" s="206"/>
      <c r="K653" s="204"/>
      <c r="L653" s="207"/>
      <c r="M653" s="204"/>
      <c r="N653" s="207"/>
      <c r="O653" s="204"/>
      <c r="P653" s="204"/>
      <c r="Q653" s="208"/>
      <c r="S653" s="59"/>
    </row>
    <row r="654" spans="6:19">
      <c r="F654" s="59"/>
      <c r="G654" s="203"/>
      <c r="H654" s="204"/>
      <c r="I654" s="205"/>
      <c r="J654" s="206"/>
      <c r="K654" s="204"/>
      <c r="L654" s="207"/>
      <c r="M654" s="204"/>
      <c r="N654" s="207"/>
      <c r="O654" s="204"/>
      <c r="P654" s="204"/>
      <c r="Q654" s="208"/>
      <c r="S654" s="59"/>
    </row>
    <row r="655" spans="6:19">
      <c r="F655" s="59"/>
      <c r="G655" s="203"/>
      <c r="H655" s="204"/>
      <c r="I655" s="205"/>
      <c r="J655" s="206"/>
      <c r="K655" s="204"/>
      <c r="L655" s="207"/>
      <c r="M655" s="204"/>
      <c r="N655" s="207"/>
      <c r="O655" s="204"/>
      <c r="P655" s="204"/>
      <c r="Q655" s="208"/>
      <c r="S655" s="59"/>
    </row>
    <row r="656" spans="6:19">
      <c r="F656" s="59"/>
      <c r="G656" s="203"/>
      <c r="H656" s="204"/>
      <c r="I656" s="205"/>
      <c r="J656" s="206"/>
      <c r="K656" s="204"/>
      <c r="L656" s="207"/>
      <c r="M656" s="204"/>
      <c r="N656" s="207"/>
      <c r="O656" s="204"/>
      <c r="P656" s="204"/>
      <c r="Q656" s="208"/>
      <c r="S656" s="59"/>
    </row>
    <row r="657" spans="6:19">
      <c r="F657" s="59"/>
      <c r="G657" s="203"/>
      <c r="H657" s="204"/>
      <c r="I657" s="205"/>
      <c r="J657" s="206"/>
      <c r="K657" s="204"/>
      <c r="L657" s="207"/>
      <c r="M657" s="204"/>
      <c r="N657" s="207"/>
      <c r="O657" s="204"/>
      <c r="P657" s="204"/>
      <c r="Q657" s="208"/>
      <c r="S657" s="59"/>
    </row>
    <row r="658" spans="6:19">
      <c r="F658" s="59"/>
      <c r="G658" s="203"/>
      <c r="H658" s="204"/>
      <c r="I658" s="205"/>
      <c r="J658" s="206"/>
      <c r="K658" s="204"/>
      <c r="L658" s="207"/>
      <c r="M658" s="204"/>
      <c r="N658" s="207"/>
      <c r="O658" s="204"/>
      <c r="P658" s="204"/>
      <c r="Q658" s="208"/>
      <c r="S658" s="59"/>
    </row>
    <row r="659" spans="6:19">
      <c r="F659" s="59"/>
      <c r="G659" s="203"/>
      <c r="H659" s="204"/>
      <c r="I659" s="205"/>
      <c r="J659" s="206"/>
      <c r="K659" s="204"/>
      <c r="L659" s="207"/>
      <c r="M659" s="204"/>
      <c r="N659" s="207"/>
      <c r="O659" s="204"/>
      <c r="P659" s="204"/>
      <c r="Q659" s="208"/>
      <c r="S659" s="59"/>
    </row>
    <row r="660" spans="6:19">
      <c r="F660" s="59"/>
      <c r="G660" s="203"/>
      <c r="H660" s="204"/>
      <c r="I660" s="205"/>
      <c r="J660" s="206"/>
      <c r="K660" s="204"/>
      <c r="L660" s="207"/>
      <c r="M660" s="204"/>
      <c r="N660" s="207"/>
      <c r="O660" s="204"/>
      <c r="P660" s="204"/>
      <c r="Q660" s="208"/>
      <c r="S660" s="59"/>
    </row>
    <row r="661" spans="6:19">
      <c r="F661" s="59"/>
      <c r="G661" s="203"/>
      <c r="H661" s="204"/>
      <c r="I661" s="205"/>
      <c r="J661" s="206"/>
      <c r="K661" s="204"/>
      <c r="L661" s="207"/>
      <c r="M661" s="204"/>
      <c r="N661" s="207"/>
      <c r="O661" s="204"/>
      <c r="P661" s="204"/>
      <c r="Q661" s="208"/>
      <c r="S661" s="59"/>
    </row>
    <row r="662" spans="6:19">
      <c r="F662" s="59"/>
      <c r="G662" s="203"/>
      <c r="H662" s="204"/>
      <c r="I662" s="205"/>
      <c r="J662" s="206"/>
      <c r="K662" s="204"/>
      <c r="L662" s="207"/>
      <c r="M662" s="204"/>
      <c r="N662" s="207"/>
      <c r="O662" s="204"/>
      <c r="P662" s="204"/>
      <c r="Q662" s="208"/>
      <c r="S662" s="59"/>
    </row>
    <row r="663" spans="6:19">
      <c r="F663" s="59"/>
      <c r="G663" s="203"/>
      <c r="H663" s="204"/>
      <c r="I663" s="205"/>
      <c r="J663" s="206"/>
      <c r="K663" s="204"/>
      <c r="L663" s="207"/>
      <c r="M663" s="204"/>
      <c r="N663" s="207"/>
      <c r="O663" s="204"/>
      <c r="P663" s="204"/>
      <c r="Q663" s="208"/>
      <c r="S663" s="59"/>
    </row>
    <row r="664" spans="6:19">
      <c r="F664" s="59"/>
      <c r="G664" s="203"/>
      <c r="H664" s="204"/>
      <c r="I664" s="205"/>
      <c r="J664" s="206"/>
      <c r="K664" s="204"/>
      <c r="L664" s="207"/>
      <c r="M664" s="204"/>
      <c r="N664" s="207"/>
      <c r="O664" s="204"/>
      <c r="P664" s="204"/>
      <c r="Q664" s="208"/>
      <c r="S664" s="59"/>
    </row>
    <row r="665" spans="6:19">
      <c r="F665" s="59"/>
      <c r="G665" s="203"/>
      <c r="H665" s="204"/>
      <c r="I665" s="205"/>
      <c r="J665" s="206"/>
      <c r="K665" s="204"/>
      <c r="L665" s="207"/>
      <c r="M665" s="204"/>
      <c r="N665" s="207"/>
      <c r="O665" s="204"/>
      <c r="P665" s="204"/>
      <c r="Q665" s="208"/>
      <c r="S665" s="59"/>
    </row>
    <row r="666" spans="6:19">
      <c r="F666" s="59"/>
      <c r="G666" s="203"/>
      <c r="H666" s="204"/>
      <c r="I666" s="205"/>
      <c r="J666" s="206"/>
      <c r="K666" s="204"/>
      <c r="L666" s="207"/>
      <c r="M666" s="204"/>
      <c r="N666" s="207"/>
      <c r="O666" s="204"/>
      <c r="P666" s="204"/>
      <c r="Q666" s="208"/>
      <c r="S666" s="59"/>
    </row>
    <row r="667" spans="6:19">
      <c r="F667" s="59"/>
      <c r="G667" s="203"/>
      <c r="H667" s="204"/>
      <c r="I667" s="205"/>
      <c r="J667" s="206"/>
      <c r="K667" s="204"/>
      <c r="L667" s="207"/>
      <c r="M667" s="204"/>
      <c r="N667" s="207"/>
      <c r="O667" s="204"/>
      <c r="P667" s="204"/>
      <c r="Q667" s="208"/>
      <c r="S667" s="59"/>
    </row>
    <row r="668" spans="6:19">
      <c r="F668" s="59"/>
      <c r="G668" s="203"/>
      <c r="H668" s="204"/>
      <c r="I668" s="205"/>
      <c r="J668" s="206"/>
      <c r="K668" s="204"/>
      <c r="L668" s="207"/>
      <c r="M668" s="204"/>
      <c r="N668" s="207"/>
      <c r="O668" s="204"/>
      <c r="P668" s="204"/>
      <c r="Q668" s="208"/>
      <c r="S668" s="59"/>
    </row>
    <row r="669" spans="6:19">
      <c r="F669" s="59"/>
      <c r="G669" s="203"/>
      <c r="H669" s="204"/>
      <c r="I669" s="205"/>
      <c r="J669" s="206"/>
      <c r="K669" s="204"/>
      <c r="L669" s="207"/>
      <c r="M669" s="204"/>
      <c r="N669" s="207"/>
      <c r="O669" s="204"/>
      <c r="P669" s="204"/>
      <c r="Q669" s="208"/>
      <c r="S669" s="59"/>
    </row>
    <row r="670" spans="6:19">
      <c r="F670" s="59"/>
      <c r="G670" s="203"/>
      <c r="H670" s="204"/>
      <c r="I670" s="205"/>
      <c r="J670" s="206"/>
      <c r="K670" s="204"/>
      <c r="L670" s="207"/>
      <c r="M670" s="204"/>
      <c r="N670" s="207"/>
      <c r="O670" s="204"/>
      <c r="P670" s="204"/>
      <c r="Q670" s="208"/>
      <c r="S670" s="59"/>
    </row>
    <row r="671" spans="6:19">
      <c r="F671" s="59"/>
      <c r="G671" s="203"/>
      <c r="H671" s="204"/>
      <c r="I671" s="205"/>
      <c r="J671" s="206"/>
      <c r="K671" s="204"/>
      <c r="L671" s="207"/>
      <c r="M671" s="204"/>
      <c r="N671" s="207"/>
      <c r="O671" s="204"/>
      <c r="P671" s="204"/>
      <c r="Q671" s="208"/>
      <c r="S671" s="59"/>
    </row>
    <row r="672" spans="6:19">
      <c r="F672" s="59"/>
      <c r="G672" s="203"/>
      <c r="H672" s="204"/>
      <c r="I672" s="205"/>
      <c r="J672" s="206"/>
      <c r="K672" s="204"/>
      <c r="L672" s="207"/>
      <c r="M672" s="204"/>
      <c r="N672" s="207"/>
      <c r="O672" s="204"/>
      <c r="P672" s="204"/>
      <c r="Q672" s="208"/>
      <c r="S672" s="59"/>
    </row>
    <row r="673" spans="6:19">
      <c r="F673" s="59"/>
      <c r="G673" s="203"/>
      <c r="H673" s="204"/>
      <c r="I673" s="205"/>
      <c r="J673" s="206"/>
      <c r="K673" s="204"/>
      <c r="L673" s="207"/>
      <c r="M673" s="204"/>
      <c r="N673" s="207"/>
      <c r="O673" s="204"/>
      <c r="P673" s="204"/>
      <c r="Q673" s="208"/>
      <c r="S673" s="59"/>
    </row>
    <row r="674" spans="6:19">
      <c r="F674" s="59"/>
      <c r="G674" s="203"/>
      <c r="H674" s="204"/>
      <c r="I674" s="205"/>
      <c r="J674" s="206"/>
      <c r="K674" s="204"/>
      <c r="L674" s="207"/>
      <c r="M674" s="204"/>
      <c r="N674" s="207"/>
      <c r="O674" s="204"/>
      <c r="P674" s="204"/>
      <c r="Q674" s="208"/>
      <c r="S674" s="59"/>
    </row>
    <row r="675" spans="6:19">
      <c r="F675" s="59"/>
      <c r="G675" s="203"/>
      <c r="H675" s="204"/>
      <c r="I675" s="205"/>
      <c r="J675" s="206"/>
      <c r="K675" s="204"/>
      <c r="L675" s="207"/>
      <c r="M675" s="204"/>
      <c r="N675" s="207"/>
      <c r="O675" s="204"/>
      <c r="P675" s="204"/>
      <c r="Q675" s="208"/>
      <c r="S675" s="59"/>
    </row>
    <row r="676" spans="6:19">
      <c r="F676" s="59"/>
      <c r="G676" s="203"/>
      <c r="H676" s="204"/>
      <c r="I676" s="205"/>
      <c r="J676" s="206"/>
      <c r="K676" s="204"/>
      <c r="L676" s="207"/>
      <c r="M676" s="204"/>
      <c r="N676" s="207"/>
      <c r="O676" s="204"/>
      <c r="P676" s="204"/>
      <c r="Q676" s="208"/>
      <c r="S676" s="59"/>
    </row>
    <row r="677" spans="6:19">
      <c r="F677" s="59"/>
      <c r="G677" s="203"/>
      <c r="H677" s="204"/>
      <c r="I677" s="205"/>
      <c r="J677" s="206"/>
      <c r="K677" s="204"/>
      <c r="L677" s="207"/>
      <c r="M677" s="204"/>
      <c r="N677" s="207"/>
      <c r="O677" s="204"/>
      <c r="P677" s="204"/>
      <c r="Q677" s="208"/>
      <c r="S677" s="59"/>
    </row>
    <row r="678" spans="6:19">
      <c r="F678" s="59"/>
      <c r="G678" s="203"/>
      <c r="H678" s="204"/>
      <c r="I678" s="205"/>
      <c r="J678" s="206"/>
      <c r="K678" s="204"/>
      <c r="L678" s="207"/>
      <c r="M678" s="204"/>
      <c r="N678" s="207"/>
      <c r="O678" s="204"/>
      <c r="P678" s="204"/>
      <c r="Q678" s="208"/>
      <c r="S678" s="59"/>
    </row>
    <row r="679" spans="6:19">
      <c r="F679" s="59"/>
      <c r="G679" s="203"/>
      <c r="H679" s="204"/>
      <c r="I679" s="205"/>
      <c r="J679" s="206"/>
      <c r="K679" s="204"/>
      <c r="L679" s="207"/>
      <c r="M679" s="204"/>
      <c r="N679" s="207"/>
      <c r="O679" s="204"/>
      <c r="P679" s="204"/>
      <c r="Q679" s="208"/>
      <c r="S679" s="59"/>
    </row>
    <row r="680" spans="6:19">
      <c r="F680" s="59"/>
      <c r="G680" s="203"/>
      <c r="H680" s="204"/>
      <c r="I680" s="205"/>
      <c r="J680" s="206"/>
      <c r="K680" s="204"/>
      <c r="L680" s="207"/>
      <c r="M680" s="204"/>
      <c r="N680" s="207"/>
      <c r="O680" s="204"/>
      <c r="P680" s="204"/>
      <c r="Q680" s="208"/>
      <c r="S680" s="59"/>
    </row>
    <row r="681" spans="6:19">
      <c r="F681" s="59"/>
      <c r="G681" s="203"/>
      <c r="H681" s="204"/>
      <c r="I681" s="205"/>
      <c r="J681" s="206"/>
      <c r="K681" s="204"/>
      <c r="L681" s="207"/>
      <c r="M681" s="204"/>
      <c r="N681" s="207"/>
      <c r="O681" s="204"/>
      <c r="P681" s="204"/>
      <c r="Q681" s="208"/>
      <c r="S681" s="59"/>
    </row>
    <row r="682" spans="6:19">
      <c r="F682" s="59"/>
      <c r="G682" s="203"/>
      <c r="H682" s="204"/>
      <c r="I682" s="205"/>
      <c r="J682" s="206"/>
      <c r="K682" s="204"/>
      <c r="L682" s="207"/>
      <c r="M682" s="204"/>
      <c r="N682" s="207"/>
      <c r="O682" s="204"/>
      <c r="P682" s="204"/>
      <c r="Q682" s="208"/>
      <c r="S682" s="59"/>
    </row>
    <row r="683" spans="6:19">
      <c r="F683" s="59"/>
      <c r="G683" s="203"/>
      <c r="H683" s="204"/>
      <c r="I683" s="205"/>
      <c r="J683" s="206"/>
      <c r="K683" s="204"/>
      <c r="L683" s="207"/>
      <c r="M683" s="204"/>
      <c r="N683" s="207"/>
      <c r="O683" s="204"/>
      <c r="P683" s="204"/>
      <c r="Q683" s="208"/>
      <c r="S683" s="59"/>
    </row>
    <row r="684" spans="6:19">
      <c r="F684" s="59"/>
      <c r="G684" s="203"/>
      <c r="H684" s="204"/>
      <c r="I684" s="205"/>
      <c r="J684" s="206"/>
      <c r="K684" s="204"/>
      <c r="L684" s="207"/>
      <c r="M684" s="204"/>
      <c r="N684" s="207"/>
      <c r="O684" s="204"/>
      <c r="P684" s="204"/>
      <c r="Q684" s="208"/>
      <c r="S684" s="59"/>
    </row>
    <row r="685" spans="6:19">
      <c r="F685" s="59"/>
      <c r="G685" s="203"/>
      <c r="H685" s="204"/>
      <c r="I685" s="205"/>
      <c r="J685" s="206"/>
      <c r="K685" s="204"/>
      <c r="L685" s="207"/>
      <c r="M685" s="204"/>
      <c r="N685" s="207"/>
      <c r="O685" s="204"/>
      <c r="P685" s="204"/>
      <c r="Q685" s="208"/>
      <c r="S685" s="59"/>
    </row>
    <row r="686" spans="6:19">
      <c r="F686" s="59"/>
      <c r="G686" s="203"/>
      <c r="H686" s="204"/>
      <c r="I686" s="205"/>
      <c r="J686" s="206"/>
      <c r="K686" s="204"/>
      <c r="L686" s="207"/>
      <c r="M686" s="204"/>
      <c r="N686" s="207"/>
      <c r="O686" s="204"/>
      <c r="P686" s="204"/>
      <c r="Q686" s="208"/>
      <c r="S686" s="59"/>
    </row>
    <row r="687" spans="6:19">
      <c r="F687" s="59"/>
      <c r="G687" s="203"/>
      <c r="H687" s="204"/>
      <c r="I687" s="205"/>
      <c r="J687" s="206"/>
      <c r="K687" s="204"/>
      <c r="L687" s="207"/>
      <c r="M687" s="204"/>
      <c r="N687" s="207"/>
      <c r="O687" s="204"/>
      <c r="P687" s="204"/>
      <c r="Q687" s="208"/>
      <c r="S687" s="59"/>
    </row>
    <row r="688" spans="6:19">
      <c r="F688" s="59"/>
      <c r="G688" s="203"/>
      <c r="H688" s="204"/>
      <c r="I688" s="205"/>
      <c r="J688" s="206"/>
      <c r="K688" s="204"/>
      <c r="L688" s="207"/>
      <c r="M688" s="204"/>
      <c r="N688" s="207"/>
      <c r="O688" s="204"/>
      <c r="P688" s="204"/>
      <c r="Q688" s="208"/>
      <c r="S688" s="59"/>
    </row>
    <row r="689" spans="6:19">
      <c r="F689" s="59"/>
      <c r="G689" s="203"/>
      <c r="H689" s="204"/>
      <c r="I689" s="205"/>
      <c r="J689" s="206"/>
      <c r="K689" s="204"/>
      <c r="L689" s="207"/>
      <c r="M689" s="204"/>
      <c r="N689" s="207"/>
      <c r="O689" s="204"/>
      <c r="P689" s="204"/>
      <c r="Q689" s="208"/>
      <c r="S689" s="59"/>
    </row>
    <row r="690" spans="6:19">
      <c r="F690" s="59"/>
      <c r="G690" s="203"/>
      <c r="H690" s="204"/>
      <c r="I690" s="205"/>
      <c r="J690" s="206"/>
      <c r="K690" s="204"/>
      <c r="L690" s="207"/>
      <c r="M690" s="204"/>
      <c r="N690" s="207"/>
      <c r="O690" s="204"/>
      <c r="P690" s="204"/>
      <c r="Q690" s="208"/>
      <c r="S690" s="59"/>
    </row>
    <row r="691" spans="6:19">
      <c r="F691" s="59"/>
      <c r="G691" s="203"/>
      <c r="H691" s="204"/>
      <c r="I691" s="205"/>
      <c r="J691" s="206"/>
      <c r="K691" s="204"/>
      <c r="L691" s="207"/>
      <c r="M691" s="204"/>
      <c r="N691" s="207"/>
      <c r="O691" s="204"/>
      <c r="P691" s="204"/>
      <c r="Q691" s="208"/>
      <c r="S691" s="59"/>
    </row>
    <row r="692" spans="6:19">
      <c r="F692" s="59"/>
      <c r="G692" s="203"/>
      <c r="H692" s="204"/>
      <c r="I692" s="205"/>
      <c r="J692" s="206"/>
      <c r="K692" s="204"/>
      <c r="L692" s="207"/>
      <c r="M692" s="204"/>
      <c r="N692" s="207"/>
      <c r="O692" s="204"/>
      <c r="P692" s="204"/>
      <c r="Q692" s="208"/>
      <c r="S692" s="59"/>
    </row>
    <row r="693" spans="6:19">
      <c r="F693" s="59"/>
      <c r="G693" s="203"/>
      <c r="H693" s="204"/>
      <c r="I693" s="205"/>
      <c r="J693" s="206"/>
      <c r="K693" s="204"/>
      <c r="L693" s="207"/>
      <c r="M693" s="204"/>
      <c r="N693" s="207"/>
      <c r="O693" s="204"/>
      <c r="P693" s="204"/>
      <c r="Q693" s="208"/>
      <c r="S693" s="59"/>
    </row>
    <row r="694" spans="6:19">
      <c r="F694" s="59"/>
      <c r="G694" s="203"/>
      <c r="H694" s="204"/>
      <c r="I694" s="205"/>
      <c r="J694" s="206"/>
      <c r="K694" s="204"/>
      <c r="L694" s="207"/>
      <c r="M694" s="204"/>
      <c r="N694" s="207"/>
      <c r="O694" s="204"/>
      <c r="P694" s="204"/>
      <c r="Q694" s="208"/>
      <c r="S694" s="59"/>
    </row>
    <row r="695" spans="6:19">
      <c r="F695" s="59"/>
      <c r="G695" s="203"/>
      <c r="H695" s="204"/>
      <c r="I695" s="205"/>
      <c r="J695" s="206"/>
      <c r="K695" s="204"/>
      <c r="L695" s="207"/>
      <c r="M695" s="204"/>
      <c r="N695" s="207"/>
      <c r="O695" s="204"/>
      <c r="P695" s="204"/>
      <c r="Q695" s="208"/>
      <c r="S695" s="59"/>
    </row>
    <row r="696" spans="6:19">
      <c r="F696" s="59"/>
      <c r="G696" s="203"/>
      <c r="H696" s="204"/>
      <c r="I696" s="205"/>
      <c r="J696" s="206"/>
      <c r="K696" s="204"/>
      <c r="L696" s="207"/>
      <c r="M696" s="204"/>
      <c r="N696" s="207"/>
      <c r="O696" s="204"/>
      <c r="P696" s="204"/>
      <c r="Q696" s="208"/>
      <c r="S696" s="59"/>
    </row>
    <row r="697" spans="6:19">
      <c r="F697" s="59"/>
      <c r="G697" s="203"/>
      <c r="H697" s="204"/>
      <c r="I697" s="205"/>
      <c r="J697" s="206"/>
      <c r="K697" s="204"/>
      <c r="L697" s="207"/>
      <c r="M697" s="204"/>
      <c r="N697" s="207"/>
      <c r="O697" s="204"/>
      <c r="P697" s="204"/>
      <c r="Q697" s="208"/>
      <c r="S697" s="59"/>
    </row>
    <row r="698" spans="6:19">
      <c r="F698" s="59"/>
      <c r="G698" s="203"/>
      <c r="H698" s="204"/>
      <c r="I698" s="205"/>
      <c r="J698" s="206"/>
      <c r="K698" s="204"/>
      <c r="L698" s="207"/>
      <c r="M698" s="204"/>
      <c r="N698" s="207"/>
      <c r="O698" s="204"/>
      <c r="P698" s="204"/>
      <c r="Q698" s="208"/>
      <c r="S698" s="59"/>
    </row>
    <row r="699" spans="6:19">
      <c r="F699" s="59"/>
      <c r="G699" s="203"/>
      <c r="H699" s="204"/>
      <c r="I699" s="205"/>
      <c r="J699" s="206"/>
      <c r="K699" s="204"/>
      <c r="L699" s="207"/>
      <c r="M699" s="204"/>
      <c r="N699" s="207"/>
      <c r="O699" s="204"/>
      <c r="P699" s="204"/>
      <c r="Q699" s="208"/>
      <c r="S699" s="59"/>
    </row>
    <row r="700" spans="6:19">
      <c r="F700" s="59"/>
      <c r="G700" s="203"/>
      <c r="H700" s="204"/>
      <c r="I700" s="205"/>
      <c r="J700" s="206"/>
      <c r="K700" s="204"/>
      <c r="L700" s="207"/>
      <c r="M700" s="204"/>
      <c r="N700" s="207"/>
      <c r="O700" s="204"/>
      <c r="P700" s="204"/>
      <c r="Q700" s="208"/>
      <c r="S700" s="59"/>
    </row>
    <row r="701" spans="6:19">
      <c r="F701" s="59"/>
      <c r="G701" s="203"/>
      <c r="H701" s="204"/>
      <c r="I701" s="205"/>
      <c r="J701" s="206"/>
      <c r="K701" s="204"/>
      <c r="L701" s="207"/>
      <c r="M701" s="204"/>
      <c r="N701" s="207"/>
      <c r="O701" s="204"/>
      <c r="P701" s="204"/>
      <c r="Q701" s="208"/>
      <c r="S701" s="59"/>
    </row>
    <row r="702" spans="6:19">
      <c r="F702" s="59"/>
      <c r="G702" s="203"/>
      <c r="H702" s="204"/>
      <c r="I702" s="205"/>
      <c r="J702" s="206"/>
      <c r="K702" s="204"/>
      <c r="L702" s="207"/>
      <c r="M702" s="204"/>
      <c r="N702" s="207"/>
      <c r="O702" s="204"/>
      <c r="P702" s="204"/>
      <c r="Q702" s="208"/>
      <c r="S702" s="59"/>
    </row>
    <row r="703" spans="6:19">
      <c r="F703" s="59"/>
      <c r="G703" s="203"/>
      <c r="H703" s="204"/>
      <c r="I703" s="205"/>
      <c r="J703" s="206"/>
      <c r="K703" s="204"/>
      <c r="L703" s="207"/>
      <c r="M703" s="204"/>
      <c r="N703" s="207"/>
      <c r="O703" s="204"/>
      <c r="P703" s="204"/>
      <c r="Q703" s="208"/>
      <c r="S703" s="59"/>
    </row>
    <row r="704" spans="6:19">
      <c r="F704" s="59"/>
      <c r="G704" s="203"/>
      <c r="H704" s="204"/>
      <c r="I704" s="205"/>
      <c r="J704" s="206"/>
      <c r="K704" s="204"/>
      <c r="L704" s="207"/>
      <c r="M704" s="204"/>
      <c r="N704" s="207"/>
      <c r="O704" s="204"/>
      <c r="P704" s="204"/>
      <c r="Q704" s="208"/>
      <c r="S704" s="59"/>
    </row>
    <row r="705" spans="6:19">
      <c r="F705" s="59"/>
      <c r="G705" s="203"/>
      <c r="H705" s="204"/>
      <c r="I705" s="205"/>
      <c r="J705" s="206"/>
      <c r="K705" s="204"/>
      <c r="L705" s="207"/>
      <c r="M705" s="204"/>
      <c r="N705" s="207"/>
      <c r="O705" s="204"/>
      <c r="P705" s="204"/>
      <c r="Q705" s="208"/>
      <c r="S705" s="59"/>
    </row>
    <row r="706" spans="6:19">
      <c r="F706" s="59"/>
      <c r="G706" s="203"/>
      <c r="H706" s="204"/>
      <c r="I706" s="205"/>
      <c r="J706" s="206"/>
      <c r="K706" s="204"/>
      <c r="L706" s="207"/>
      <c r="M706" s="204"/>
      <c r="N706" s="207"/>
      <c r="O706" s="204"/>
      <c r="P706" s="204"/>
      <c r="Q706" s="208"/>
      <c r="S706" s="59"/>
    </row>
    <row r="707" spans="6:19">
      <c r="F707" s="59"/>
      <c r="G707" s="203"/>
      <c r="H707" s="204"/>
      <c r="I707" s="205"/>
      <c r="J707" s="206"/>
      <c r="K707" s="204"/>
      <c r="L707" s="207"/>
      <c r="M707" s="204"/>
      <c r="N707" s="207"/>
      <c r="O707" s="204"/>
      <c r="P707" s="204"/>
      <c r="Q707" s="208"/>
      <c r="S707" s="59"/>
    </row>
    <row r="708" spans="6:19">
      <c r="F708" s="59"/>
      <c r="G708" s="203"/>
      <c r="H708" s="204"/>
      <c r="I708" s="205"/>
      <c r="J708" s="206"/>
      <c r="K708" s="204"/>
      <c r="L708" s="207"/>
      <c r="M708" s="204"/>
      <c r="N708" s="207"/>
      <c r="O708" s="204"/>
      <c r="P708" s="204"/>
      <c r="Q708" s="208"/>
      <c r="S708" s="59"/>
    </row>
    <row r="709" spans="6:19">
      <c r="F709" s="59"/>
      <c r="G709" s="203"/>
      <c r="H709" s="204"/>
      <c r="I709" s="205"/>
      <c r="J709" s="206"/>
      <c r="K709" s="204"/>
      <c r="L709" s="207"/>
      <c r="M709" s="204"/>
      <c r="N709" s="207"/>
      <c r="O709" s="204"/>
      <c r="P709" s="204"/>
      <c r="Q709" s="208"/>
      <c r="S709" s="59"/>
    </row>
    <row r="710" spans="6:19">
      <c r="F710" s="59"/>
      <c r="G710" s="203"/>
      <c r="H710" s="204"/>
      <c r="I710" s="205"/>
      <c r="J710" s="206"/>
      <c r="K710" s="204"/>
      <c r="L710" s="207"/>
      <c r="M710" s="204"/>
      <c r="N710" s="207"/>
      <c r="O710" s="204"/>
      <c r="P710" s="204"/>
      <c r="Q710" s="208"/>
      <c r="S710" s="59"/>
    </row>
    <row r="711" spans="6:19">
      <c r="F711" s="59"/>
      <c r="G711" s="203"/>
      <c r="H711" s="204"/>
      <c r="I711" s="205"/>
      <c r="J711" s="206"/>
      <c r="K711" s="204"/>
      <c r="L711" s="207"/>
      <c r="M711" s="204"/>
      <c r="N711" s="207"/>
      <c r="O711" s="204"/>
      <c r="P711" s="204"/>
      <c r="Q711" s="208"/>
      <c r="S711" s="59"/>
    </row>
    <row r="712" spans="6:19">
      <c r="F712" s="59"/>
      <c r="G712" s="203"/>
      <c r="H712" s="204"/>
      <c r="I712" s="205"/>
      <c r="J712" s="206"/>
      <c r="K712" s="204"/>
      <c r="L712" s="207"/>
      <c r="M712" s="204"/>
      <c r="N712" s="207"/>
      <c r="O712" s="204"/>
      <c r="P712" s="204"/>
      <c r="Q712" s="208"/>
      <c r="S712" s="59"/>
    </row>
    <row r="713" spans="6:19">
      <c r="F713" s="59"/>
      <c r="G713" s="203"/>
      <c r="H713" s="204"/>
      <c r="I713" s="205"/>
      <c r="J713" s="206"/>
      <c r="K713" s="204"/>
      <c r="L713" s="207"/>
      <c r="M713" s="204"/>
      <c r="N713" s="207"/>
      <c r="O713" s="204"/>
      <c r="P713" s="204"/>
      <c r="Q713" s="208"/>
      <c r="S713" s="59"/>
    </row>
    <row r="714" spans="6:19">
      <c r="F714" s="59"/>
      <c r="G714" s="203"/>
      <c r="H714" s="204"/>
      <c r="I714" s="205"/>
      <c r="J714" s="206"/>
      <c r="K714" s="204"/>
      <c r="L714" s="207"/>
      <c r="M714" s="204"/>
      <c r="N714" s="207"/>
      <c r="O714" s="204"/>
      <c r="P714" s="204"/>
      <c r="Q714" s="208"/>
      <c r="S714" s="59"/>
    </row>
    <row r="715" spans="6:19">
      <c r="F715" s="59"/>
      <c r="G715" s="203"/>
      <c r="H715" s="204"/>
      <c r="I715" s="205"/>
      <c r="J715" s="206"/>
      <c r="K715" s="204"/>
      <c r="L715" s="207"/>
      <c r="M715" s="204"/>
      <c r="N715" s="207"/>
      <c r="O715" s="204"/>
      <c r="P715" s="204"/>
      <c r="Q715" s="208"/>
      <c r="S715" s="59"/>
    </row>
    <row r="716" spans="6:19">
      <c r="F716" s="59"/>
      <c r="G716" s="203"/>
      <c r="H716" s="204"/>
      <c r="I716" s="205"/>
      <c r="J716" s="206"/>
      <c r="K716" s="204"/>
      <c r="L716" s="207"/>
      <c r="M716" s="204"/>
      <c r="N716" s="207"/>
      <c r="O716" s="204"/>
      <c r="P716" s="204"/>
      <c r="Q716" s="208"/>
      <c r="S716" s="59"/>
    </row>
    <row r="717" spans="6:19">
      <c r="F717" s="59"/>
      <c r="G717" s="203"/>
      <c r="H717" s="204"/>
      <c r="I717" s="205"/>
      <c r="J717" s="206"/>
      <c r="K717" s="204"/>
      <c r="L717" s="207"/>
      <c r="M717" s="204"/>
      <c r="N717" s="207"/>
      <c r="O717" s="204"/>
      <c r="P717" s="204"/>
      <c r="Q717" s="208"/>
      <c r="S717" s="59"/>
    </row>
    <row r="718" spans="6:19">
      <c r="F718" s="59"/>
      <c r="G718" s="203"/>
      <c r="H718" s="204"/>
      <c r="I718" s="205"/>
      <c r="J718" s="206"/>
      <c r="K718" s="204"/>
      <c r="L718" s="207"/>
      <c r="M718" s="204"/>
      <c r="N718" s="207"/>
      <c r="O718" s="204"/>
      <c r="P718" s="204"/>
      <c r="Q718" s="208"/>
      <c r="S718" s="59"/>
    </row>
    <row r="719" spans="6:19">
      <c r="F719" s="59"/>
      <c r="G719" s="203"/>
      <c r="H719" s="204"/>
      <c r="I719" s="205"/>
      <c r="J719" s="206"/>
      <c r="K719" s="204"/>
      <c r="L719" s="207"/>
      <c r="M719" s="204"/>
      <c r="N719" s="207"/>
      <c r="O719" s="204"/>
      <c r="P719" s="204"/>
      <c r="Q719" s="208"/>
      <c r="S719" s="59"/>
    </row>
    <row r="720" spans="6:19">
      <c r="F720" s="59"/>
      <c r="G720" s="203"/>
      <c r="H720" s="204"/>
      <c r="I720" s="205"/>
      <c r="J720" s="206"/>
      <c r="K720" s="204"/>
      <c r="L720" s="207"/>
      <c r="M720" s="204"/>
      <c r="N720" s="207"/>
      <c r="O720" s="204"/>
      <c r="P720" s="204"/>
      <c r="Q720" s="208"/>
      <c r="S720" s="59"/>
    </row>
    <row r="721" spans="6:19">
      <c r="F721" s="59"/>
      <c r="G721" s="203"/>
      <c r="H721" s="204"/>
      <c r="I721" s="205"/>
      <c r="J721" s="206"/>
      <c r="K721" s="204"/>
      <c r="L721" s="207"/>
      <c r="M721" s="204"/>
      <c r="N721" s="207"/>
      <c r="O721" s="204"/>
      <c r="P721" s="204"/>
      <c r="Q721" s="208"/>
      <c r="S721" s="59"/>
    </row>
    <row r="722" spans="6:19">
      <c r="F722" s="59"/>
      <c r="G722" s="203"/>
      <c r="H722" s="204"/>
      <c r="I722" s="205"/>
      <c r="J722" s="206"/>
      <c r="K722" s="204"/>
      <c r="L722" s="207"/>
      <c r="M722" s="204"/>
      <c r="N722" s="207"/>
      <c r="O722" s="204"/>
      <c r="P722" s="204"/>
      <c r="Q722" s="208"/>
      <c r="S722" s="59"/>
    </row>
    <row r="723" spans="6:19">
      <c r="F723" s="59"/>
      <c r="G723" s="203"/>
      <c r="H723" s="204"/>
      <c r="I723" s="205"/>
      <c r="J723" s="206"/>
      <c r="K723" s="204"/>
      <c r="L723" s="207"/>
      <c r="M723" s="204"/>
      <c r="N723" s="207"/>
      <c r="O723" s="204"/>
      <c r="P723" s="204"/>
      <c r="Q723" s="208"/>
      <c r="S723" s="59"/>
    </row>
    <row r="724" spans="6:19">
      <c r="F724" s="59"/>
      <c r="G724" s="203"/>
      <c r="H724" s="204"/>
      <c r="I724" s="205"/>
      <c r="J724" s="206"/>
      <c r="K724" s="204"/>
      <c r="L724" s="207"/>
      <c r="M724" s="204"/>
      <c r="N724" s="207"/>
      <c r="O724" s="204"/>
      <c r="P724" s="204"/>
      <c r="Q724" s="208"/>
      <c r="S724" s="59"/>
    </row>
    <row r="725" spans="6:19">
      <c r="F725" s="59"/>
      <c r="G725" s="203"/>
      <c r="H725" s="204"/>
      <c r="I725" s="205"/>
      <c r="J725" s="206"/>
      <c r="K725" s="204"/>
      <c r="L725" s="207"/>
      <c r="M725" s="204"/>
      <c r="N725" s="207"/>
      <c r="O725" s="204"/>
      <c r="P725" s="204"/>
      <c r="Q725" s="208"/>
      <c r="S725" s="59"/>
    </row>
    <row r="726" spans="6:19">
      <c r="F726" s="59"/>
      <c r="G726" s="203"/>
      <c r="H726" s="204"/>
      <c r="I726" s="205"/>
      <c r="J726" s="206"/>
      <c r="K726" s="204"/>
      <c r="L726" s="207"/>
      <c r="M726" s="204"/>
      <c r="N726" s="207"/>
      <c r="O726" s="204"/>
      <c r="P726" s="204"/>
      <c r="Q726" s="208"/>
      <c r="S726" s="59"/>
    </row>
    <row r="727" spans="6:19">
      <c r="F727" s="59"/>
      <c r="G727" s="203"/>
      <c r="H727" s="204"/>
      <c r="I727" s="205"/>
      <c r="J727" s="206"/>
      <c r="K727" s="204"/>
      <c r="L727" s="207"/>
      <c r="M727" s="204"/>
      <c r="N727" s="207"/>
      <c r="O727" s="204"/>
      <c r="P727" s="204"/>
      <c r="Q727" s="208"/>
      <c r="S727" s="59"/>
    </row>
    <row r="728" spans="6:19">
      <c r="F728" s="59"/>
      <c r="G728" s="203"/>
      <c r="H728" s="204"/>
      <c r="I728" s="205"/>
      <c r="J728" s="206"/>
      <c r="K728" s="204"/>
      <c r="L728" s="207"/>
      <c r="M728" s="204"/>
      <c r="N728" s="207"/>
      <c r="O728" s="204"/>
      <c r="P728" s="204"/>
      <c r="Q728" s="208"/>
      <c r="S728" s="59"/>
    </row>
    <row r="729" spans="6:19">
      <c r="F729" s="59"/>
      <c r="G729" s="203"/>
      <c r="H729" s="204"/>
      <c r="I729" s="205"/>
      <c r="J729" s="206"/>
      <c r="K729" s="204"/>
      <c r="L729" s="207"/>
      <c r="M729" s="204"/>
      <c r="N729" s="207"/>
      <c r="O729" s="204"/>
      <c r="P729" s="204"/>
      <c r="Q729" s="208"/>
      <c r="S729" s="59"/>
    </row>
    <row r="730" spans="6:19">
      <c r="F730" s="59"/>
      <c r="G730" s="203"/>
      <c r="H730" s="204"/>
      <c r="I730" s="205"/>
      <c r="J730" s="206"/>
      <c r="K730" s="204"/>
      <c r="L730" s="207"/>
      <c r="M730" s="204"/>
      <c r="N730" s="207"/>
      <c r="O730" s="204"/>
      <c r="P730" s="204"/>
      <c r="Q730" s="208"/>
      <c r="S730" s="59"/>
    </row>
    <row r="731" spans="6:19">
      <c r="F731" s="59"/>
      <c r="G731" s="203"/>
      <c r="H731" s="204"/>
      <c r="I731" s="205"/>
      <c r="J731" s="206"/>
      <c r="K731" s="204"/>
      <c r="L731" s="207"/>
      <c r="M731" s="204"/>
      <c r="N731" s="207"/>
      <c r="O731" s="204"/>
      <c r="P731" s="204"/>
      <c r="Q731" s="208"/>
      <c r="S731" s="59"/>
    </row>
    <row r="732" spans="6:19">
      <c r="F732" s="59"/>
      <c r="G732" s="203"/>
      <c r="H732" s="204"/>
      <c r="I732" s="205"/>
      <c r="J732" s="206"/>
      <c r="K732" s="204"/>
      <c r="L732" s="207"/>
      <c r="M732" s="204"/>
      <c r="N732" s="207"/>
      <c r="O732" s="204"/>
      <c r="P732" s="204"/>
      <c r="Q732" s="208"/>
      <c r="S732" s="59"/>
    </row>
    <row r="733" spans="6:19">
      <c r="F733" s="59"/>
      <c r="G733" s="203"/>
      <c r="H733" s="204"/>
      <c r="I733" s="205"/>
      <c r="J733" s="206"/>
      <c r="K733" s="204"/>
      <c r="L733" s="207"/>
      <c r="M733" s="204"/>
      <c r="N733" s="207"/>
      <c r="O733" s="204"/>
      <c r="P733" s="204"/>
      <c r="Q733" s="208"/>
      <c r="S733" s="59"/>
    </row>
    <row r="734" spans="6:19">
      <c r="F734" s="59"/>
      <c r="G734" s="203"/>
      <c r="H734" s="204"/>
      <c r="I734" s="205"/>
      <c r="J734" s="206"/>
      <c r="K734" s="204"/>
      <c r="L734" s="207"/>
      <c r="M734" s="204"/>
      <c r="N734" s="207"/>
      <c r="O734" s="204"/>
      <c r="P734" s="204"/>
      <c r="Q734" s="208"/>
      <c r="S734" s="59"/>
    </row>
    <row r="735" spans="6:19">
      <c r="F735" s="59"/>
      <c r="G735" s="203"/>
      <c r="H735" s="204"/>
      <c r="I735" s="205"/>
      <c r="J735" s="206"/>
      <c r="K735" s="204"/>
      <c r="L735" s="207"/>
      <c r="M735" s="204"/>
      <c r="N735" s="207"/>
      <c r="O735" s="204"/>
      <c r="P735" s="204"/>
      <c r="Q735" s="208"/>
      <c r="S735" s="59"/>
    </row>
    <row r="736" spans="6:19">
      <c r="F736" s="59"/>
      <c r="G736" s="203"/>
      <c r="H736" s="204"/>
      <c r="I736" s="205"/>
      <c r="J736" s="206"/>
      <c r="K736" s="204"/>
      <c r="L736" s="207"/>
      <c r="M736" s="204"/>
      <c r="N736" s="207"/>
      <c r="O736" s="204"/>
      <c r="P736" s="204"/>
      <c r="Q736" s="208"/>
      <c r="S736" s="59"/>
    </row>
    <row r="737" spans="6:19">
      <c r="F737" s="59"/>
      <c r="G737" s="203"/>
      <c r="H737" s="204"/>
      <c r="I737" s="205"/>
      <c r="J737" s="206"/>
      <c r="K737" s="204"/>
      <c r="L737" s="207"/>
      <c r="M737" s="204"/>
      <c r="N737" s="207"/>
      <c r="O737" s="204"/>
      <c r="P737" s="204"/>
      <c r="Q737" s="208"/>
      <c r="S737" s="59"/>
    </row>
    <row r="738" spans="6:19">
      <c r="F738" s="59"/>
      <c r="G738" s="203"/>
      <c r="H738" s="204"/>
      <c r="I738" s="205"/>
      <c r="J738" s="206"/>
      <c r="K738" s="204"/>
      <c r="L738" s="207"/>
      <c r="M738" s="204"/>
      <c r="N738" s="207"/>
      <c r="O738" s="204"/>
      <c r="P738" s="204"/>
      <c r="Q738" s="208"/>
      <c r="S738" s="59"/>
    </row>
    <row r="739" spans="6:19">
      <c r="F739" s="59"/>
      <c r="G739" s="203"/>
      <c r="H739" s="204"/>
      <c r="I739" s="205"/>
      <c r="J739" s="206"/>
      <c r="K739" s="204"/>
      <c r="L739" s="207"/>
      <c r="M739" s="204"/>
      <c r="N739" s="207"/>
      <c r="O739" s="204"/>
      <c r="P739" s="204"/>
      <c r="Q739" s="208"/>
      <c r="S739" s="59"/>
    </row>
    <row r="740" spans="6:19">
      <c r="F740" s="59"/>
      <c r="G740" s="203"/>
      <c r="H740" s="204"/>
      <c r="I740" s="205"/>
      <c r="J740" s="206"/>
      <c r="K740" s="204"/>
      <c r="L740" s="207"/>
      <c r="M740" s="204"/>
      <c r="N740" s="207"/>
      <c r="O740" s="204"/>
      <c r="P740" s="204"/>
      <c r="Q740" s="208"/>
      <c r="S740" s="59"/>
    </row>
    <row r="741" spans="6:19">
      <c r="F741" s="59"/>
      <c r="G741" s="203"/>
      <c r="H741" s="204"/>
      <c r="I741" s="205"/>
      <c r="J741" s="206"/>
      <c r="K741" s="204"/>
      <c r="L741" s="207"/>
      <c r="M741" s="204"/>
      <c r="N741" s="207"/>
      <c r="O741" s="204"/>
      <c r="P741" s="204"/>
      <c r="Q741" s="208"/>
      <c r="S741" s="59"/>
    </row>
    <row r="742" spans="6:19">
      <c r="F742" s="59"/>
      <c r="G742" s="203"/>
      <c r="H742" s="204"/>
      <c r="I742" s="205"/>
      <c r="J742" s="206"/>
      <c r="K742" s="204"/>
      <c r="L742" s="207"/>
      <c r="M742" s="204"/>
      <c r="N742" s="207"/>
      <c r="O742" s="204"/>
      <c r="P742" s="204"/>
      <c r="Q742" s="208"/>
      <c r="S742" s="59"/>
    </row>
    <row r="743" spans="6:19">
      <c r="F743" s="59"/>
      <c r="G743" s="203"/>
      <c r="H743" s="204"/>
      <c r="I743" s="205"/>
      <c r="J743" s="206"/>
      <c r="K743" s="204"/>
      <c r="L743" s="207"/>
      <c r="M743" s="204"/>
      <c r="N743" s="207"/>
      <c r="O743" s="204"/>
      <c r="P743" s="204"/>
      <c r="Q743" s="208"/>
      <c r="S743" s="59"/>
    </row>
    <row r="744" spans="6:19">
      <c r="F744" s="59"/>
      <c r="G744" s="203"/>
      <c r="H744" s="204"/>
      <c r="I744" s="205"/>
      <c r="J744" s="206"/>
      <c r="K744" s="204"/>
      <c r="L744" s="207"/>
      <c r="M744" s="204"/>
      <c r="N744" s="207"/>
      <c r="O744" s="204"/>
      <c r="P744" s="204"/>
      <c r="Q744" s="208"/>
      <c r="S744" s="59"/>
    </row>
    <row r="745" spans="6:19">
      <c r="F745" s="59"/>
      <c r="G745" s="203"/>
      <c r="H745" s="204"/>
      <c r="I745" s="205"/>
      <c r="J745" s="206"/>
      <c r="K745" s="204"/>
      <c r="L745" s="207"/>
      <c r="M745" s="204"/>
      <c r="N745" s="207"/>
      <c r="O745" s="204"/>
      <c r="P745" s="204"/>
      <c r="Q745" s="208"/>
      <c r="S745" s="59"/>
    </row>
    <row r="746" spans="6:19">
      <c r="F746" s="59"/>
      <c r="G746" s="203"/>
      <c r="H746" s="204"/>
      <c r="I746" s="205"/>
      <c r="J746" s="206"/>
      <c r="K746" s="204"/>
      <c r="L746" s="207"/>
      <c r="M746" s="204"/>
      <c r="N746" s="207"/>
      <c r="O746" s="204"/>
      <c r="P746" s="204"/>
      <c r="Q746" s="208"/>
      <c r="S746" s="59"/>
    </row>
    <row r="747" spans="6:19">
      <c r="F747" s="59"/>
      <c r="G747" s="203"/>
      <c r="H747" s="204"/>
      <c r="I747" s="205"/>
      <c r="J747" s="206"/>
      <c r="K747" s="204"/>
      <c r="L747" s="207"/>
      <c r="M747" s="204"/>
      <c r="N747" s="207"/>
      <c r="O747" s="204"/>
      <c r="P747" s="204"/>
      <c r="Q747" s="208"/>
      <c r="S747" s="59"/>
    </row>
    <row r="748" spans="6:19">
      <c r="F748" s="59"/>
      <c r="G748" s="203"/>
      <c r="H748" s="204"/>
      <c r="I748" s="205"/>
      <c r="J748" s="206"/>
      <c r="K748" s="204"/>
      <c r="L748" s="207"/>
      <c r="M748" s="204"/>
      <c r="N748" s="207"/>
      <c r="O748" s="204"/>
      <c r="P748" s="204"/>
      <c r="Q748" s="208"/>
      <c r="S748" s="59"/>
    </row>
    <row r="749" spans="6:19">
      <c r="F749" s="59"/>
      <c r="G749" s="203"/>
      <c r="H749" s="204"/>
      <c r="I749" s="205"/>
      <c r="J749" s="206"/>
      <c r="K749" s="204"/>
      <c r="L749" s="207"/>
      <c r="M749" s="204"/>
      <c r="N749" s="207"/>
      <c r="O749" s="204"/>
      <c r="P749" s="204"/>
      <c r="Q749" s="208"/>
      <c r="S749" s="59"/>
    </row>
    <row r="750" spans="6:19">
      <c r="F750" s="59"/>
      <c r="G750" s="203"/>
      <c r="H750" s="204"/>
      <c r="I750" s="205"/>
      <c r="J750" s="206"/>
      <c r="K750" s="204"/>
      <c r="L750" s="207"/>
      <c r="M750" s="204"/>
      <c r="N750" s="207"/>
      <c r="O750" s="204"/>
      <c r="P750" s="204"/>
      <c r="Q750" s="208"/>
      <c r="S750" s="59"/>
    </row>
    <row r="751" spans="6:19">
      <c r="F751" s="59"/>
      <c r="G751" s="203"/>
      <c r="H751" s="204"/>
      <c r="I751" s="205"/>
      <c r="J751" s="206"/>
      <c r="K751" s="204"/>
      <c r="L751" s="207"/>
      <c r="M751" s="204"/>
      <c r="N751" s="207"/>
      <c r="O751" s="204"/>
      <c r="P751" s="204"/>
      <c r="Q751" s="208"/>
      <c r="S751" s="59"/>
    </row>
    <row r="752" spans="6:19">
      <c r="F752" s="59"/>
      <c r="G752" s="203"/>
      <c r="H752" s="204"/>
      <c r="I752" s="205"/>
      <c r="J752" s="206"/>
      <c r="K752" s="204"/>
      <c r="L752" s="207"/>
      <c r="M752" s="204"/>
      <c r="N752" s="207"/>
      <c r="O752" s="204"/>
      <c r="P752" s="204"/>
      <c r="Q752" s="208"/>
      <c r="S752" s="59"/>
    </row>
    <row r="753" spans="6:19">
      <c r="F753" s="59"/>
      <c r="G753" s="203"/>
      <c r="H753" s="204"/>
      <c r="I753" s="205"/>
      <c r="J753" s="206"/>
      <c r="K753" s="204"/>
      <c r="L753" s="207"/>
      <c r="M753" s="204"/>
      <c r="N753" s="207"/>
      <c r="O753" s="204"/>
      <c r="P753" s="204"/>
      <c r="Q753" s="208"/>
      <c r="S753" s="59"/>
    </row>
    <row r="754" spans="6:19">
      <c r="F754" s="59"/>
      <c r="G754" s="203"/>
      <c r="H754" s="204"/>
      <c r="I754" s="205"/>
      <c r="J754" s="206"/>
      <c r="K754" s="204"/>
      <c r="L754" s="207"/>
      <c r="M754" s="204"/>
      <c r="N754" s="207"/>
      <c r="O754" s="204"/>
      <c r="P754" s="204"/>
      <c r="Q754" s="208"/>
      <c r="S754" s="59"/>
    </row>
    <row r="755" spans="6:19">
      <c r="F755" s="59"/>
      <c r="G755" s="203"/>
      <c r="H755" s="204"/>
      <c r="I755" s="205"/>
      <c r="J755" s="206"/>
      <c r="K755" s="204"/>
      <c r="L755" s="207"/>
      <c r="M755" s="204"/>
      <c r="N755" s="207"/>
      <c r="O755" s="204"/>
      <c r="P755" s="204"/>
      <c r="Q755" s="208"/>
      <c r="S755" s="59"/>
    </row>
    <row r="756" spans="6:19">
      <c r="F756" s="59"/>
      <c r="G756" s="203"/>
      <c r="H756" s="204"/>
      <c r="I756" s="205"/>
      <c r="J756" s="206"/>
      <c r="K756" s="204"/>
      <c r="L756" s="207"/>
      <c r="M756" s="204"/>
      <c r="N756" s="207"/>
      <c r="O756" s="204"/>
      <c r="P756" s="204"/>
      <c r="Q756" s="208"/>
      <c r="S756" s="59"/>
    </row>
    <row r="757" spans="6:19">
      <c r="F757" s="59"/>
      <c r="G757" s="203"/>
      <c r="H757" s="204"/>
      <c r="I757" s="205"/>
      <c r="J757" s="206"/>
      <c r="K757" s="204"/>
      <c r="L757" s="207"/>
      <c r="M757" s="204"/>
      <c r="N757" s="207"/>
      <c r="O757" s="204"/>
      <c r="P757" s="204"/>
      <c r="Q757" s="208"/>
      <c r="S757" s="59"/>
    </row>
    <row r="758" spans="6:19">
      <c r="F758" s="59"/>
      <c r="G758" s="203"/>
      <c r="H758" s="204"/>
      <c r="I758" s="205"/>
      <c r="J758" s="206"/>
      <c r="K758" s="204"/>
      <c r="L758" s="207"/>
      <c r="M758" s="204"/>
      <c r="N758" s="207"/>
      <c r="O758" s="204"/>
      <c r="P758" s="204"/>
      <c r="Q758" s="208"/>
      <c r="S758" s="59"/>
    </row>
    <row r="759" spans="6:19">
      <c r="F759" s="59"/>
      <c r="G759" s="203"/>
      <c r="H759" s="204"/>
      <c r="I759" s="205"/>
      <c r="J759" s="206"/>
      <c r="K759" s="204"/>
      <c r="L759" s="207"/>
      <c r="M759" s="204"/>
      <c r="N759" s="207"/>
      <c r="O759" s="204"/>
      <c r="P759" s="204"/>
      <c r="Q759" s="208"/>
      <c r="S759" s="59"/>
    </row>
    <row r="760" spans="6:19">
      <c r="F760" s="59"/>
      <c r="G760" s="203"/>
      <c r="H760" s="204"/>
      <c r="I760" s="205"/>
      <c r="J760" s="206"/>
      <c r="K760" s="204"/>
      <c r="L760" s="207"/>
      <c r="M760" s="204"/>
      <c r="N760" s="207"/>
      <c r="O760" s="204"/>
      <c r="P760" s="204"/>
      <c r="Q760" s="208"/>
      <c r="S760" s="59"/>
    </row>
    <row r="761" spans="6:19">
      <c r="F761" s="59"/>
      <c r="G761" s="203"/>
      <c r="H761" s="204"/>
      <c r="I761" s="205"/>
      <c r="J761" s="206"/>
      <c r="K761" s="204"/>
      <c r="L761" s="207"/>
      <c r="M761" s="204"/>
      <c r="N761" s="207"/>
      <c r="O761" s="204"/>
      <c r="P761" s="204"/>
      <c r="Q761" s="208"/>
      <c r="S761" s="59"/>
    </row>
    <row r="762" spans="6:19">
      <c r="F762" s="59"/>
      <c r="G762" s="203"/>
      <c r="H762" s="204"/>
      <c r="I762" s="205"/>
      <c r="J762" s="206"/>
      <c r="K762" s="204"/>
      <c r="L762" s="207"/>
      <c r="M762" s="204"/>
      <c r="N762" s="207"/>
      <c r="O762" s="204"/>
      <c r="P762" s="204"/>
      <c r="Q762" s="208"/>
      <c r="S762" s="59"/>
    </row>
    <row r="763" spans="6:19">
      <c r="F763" s="59"/>
      <c r="G763" s="203"/>
      <c r="H763" s="204"/>
      <c r="I763" s="205"/>
      <c r="J763" s="206"/>
      <c r="K763" s="204"/>
      <c r="L763" s="207"/>
      <c r="M763" s="204"/>
      <c r="N763" s="207"/>
      <c r="O763" s="204"/>
      <c r="P763" s="204"/>
      <c r="Q763" s="208"/>
      <c r="S763" s="59"/>
    </row>
    <row r="764" spans="6:19">
      <c r="F764" s="59"/>
      <c r="G764" s="203"/>
      <c r="H764" s="204"/>
      <c r="I764" s="205"/>
      <c r="J764" s="206"/>
      <c r="K764" s="204"/>
      <c r="L764" s="207"/>
      <c r="M764" s="204"/>
      <c r="N764" s="207"/>
      <c r="O764" s="204"/>
      <c r="P764" s="204"/>
      <c r="Q764" s="208"/>
      <c r="S764" s="59"/>
    </row>
    <row r="765" spans="6:19">
      <c r="F765" s="59"/>
      <c r="G765" s="203"/>
      <c r="H765" s="204"/>
      <c r="I765" s="205"/>
      <c r="J765" s="206"/>
      <c r="K765" s="204"/>
      <c r="L765" s="207"/>
      <c r="M765" s="204"/>
      <c r="N765" s="207"/>
      <c r="O765" s="204"/>
      <c r="P765" s="204"/>
      <c r="Q765" s="208"/>
      <c r="S765" s="59"/>
    </row>
    <row r="766" spans="6:19">
      <c r="F766" s="59"/>
      <c r="G766" s="203"/>
      <c r="H766" s="204"/>
      <c r="I766" s="205"/>
      <c r="J766" s="206"/>
      <c r="K766" s="204"/>
      <c r="L766" s="207"/>
      <c r="M766" s="204"/>
      <c r="N766" s="207"/>
      <c r="O766" s="204"/>
      <c r="P766" s="204"/>
      <c r="Q766" s="208"/>
      <c r="S766" s="59"/>
    </row>
    <row r="767" spans="6:19">
      <c r="F767" s="59"/>
      <c r="G767" s="203"/>
      <c r="H767" s="204"/>
      <c r="I767" s="205"/>
      <c r="J767" s="206"/>
      <c r="K767" s="204"/>
      <c r="L767" s="207"/>
      <c r="M767" s="204"/>
      <c r="N767" s="207"/>
      <c r="O767" s="204"/>
      <c r="P767" s="204"/>
      <c r="Q767" s="208"/>
      <c r="S767" s="59"/>
    </row>
    <row r="768" spans="6:19">
      <c r="F768" s="59"/>
      <c r="G768" s="203"/>
      <c r="H768" s="204"/>
      <c r="I768" s="205"/>
      <c r="J768" s="206"/>
      <c r="K768" s="204"/>
      <c r="L768" s="207"/>
      <c r="M768" s="204"/>
      <c r="N768" s="207"/>
      <c r="O768" s="204"/>
      <c r="P768" s="204"/>
      <c r="Q768" s="208"/>
      <c r="S768" s="59"/>
    </row>
    <row r="769" spans="6:19">
      <c r="F769" s="59"/>
      <c r="G769" s="203"/>
      <c r="H769" s="204"/>
      <c r="I769" s="205"/>
      <c r="J769" s="206"/>
      <c r="K769" s="204"/>
      <c r="L769" s="207"/>
      <c r="M769" s="204"/>
      <c r="N769" s="207"/>
      <c r="O769" s="204"/>
      <c r="P769" s="204"/>
      <c r="Q769" s="208"/>
      <c r="S769" s="59"/>
    </row>
    <row r="770" spans="6:19">
      <c r="F770" s="59"/>
      <c r="G770" s="203"/>
      <c r="H770" s="204"/>
      <c r="I770" s="205"/>
      <c r="J770" s="206"/>
      <c r="K770" s="204"/>
      <c r="L770" s="207"/>
      <c r="M770" s="204"/>
      <c r="N770" s="207"/>
      <c r="O770" s="204"/>
      <c r="P770" s="204"/>
      <c r="Q770" s="208"/>
      <c r="S770" s="59"/>
    </row>
    <row r="771" spans="6:19">
      <c r="F771" s="59"/>
      <c r="G771" s="203"/>
      <c r="H771" s="204"/>
      <c r="I771" s="205"/>
      <c r="J771" s="206"/>
      <c r="K771" s="204"/>
      <c r="L771" s="207"/>
      <c r="M771" s="204"/>
      <c r="N771" s="207"/>
      <c r="O771" s="204"/>
      <c r="P771" s="204"/>
      <c r="Q771" s="208"/>
      <c r="S771" s="59"/>
    </row>
    <row r="772" spans="6:19">
      <c r="F772" s="59"/>
      <c r="G772" s="203"/>
      <c r="H772" s="204"/>
      <c r="I772" s="205"/>
      <c r="J772" s="206"/>
      <c r="K772" s="204"/>
      <c r="L772" s="207"/>
      <c r="M772" s="204"/>
      <c r="N772" s="207"/>
      <c r="O772" s="204"/>
      <c r="P772" s="204"/>
      <c r="Q772" s="208"/>
      <c r="S772" s="59"/>
    </row>
    <row r="773" spans="6:19">
      <c r="F773" s="59"/>
      <c r="G773" s="203"/>
      <c r="H773" s="204"/>
      <c r="I773" s="205"/>
      <c r="J773" s="206"/>
      <c r="K773" s="204"/>
      <c r="L773" s="207"/>
      <c r="M773" s="204"/>
      <c r="N773" s="207"/>
      <c r="O773" s="204"/>
      <c r="P773" s="204"/>
      <c r="Q773" s="208"/>
      <c r="S773" s="59"/>
    </row>
    <row r="774" spans="6:19">
      <c r="F774" s="59"/>
      <c r="G774" s="203"/>
      <c r="H774" s="204"/>
      <c r="I774" s="205"/>
      <c r="J774" s="206"/>
      <c r="K774" s="204"/>
      <c r="L774" s="207"/>
      <c r="M774" s="204"/>
      <c r="N774" s="207"/>
      <c r="O774" s="204"/>
      <c r="P774" s="204"/>
      <c r="Q774" s="208"/>
      <c r="S774" s="59"/>
    </row>
    <row r="775" spans="6:19">
      <c r="F775" s="59"/>
      <c r="G775" s="203"/>
      <c r="H775" s="204"/>
      <c r="I775" s="205"/>
      <c r="J775" s="206"/>
      <c r="K775" s="204"/>
      <c r="L775" s="207"/>
      <c r="M775" s="204"/>
      <c r="N775" s="207"/>
      <c r="O775" s="204"/>
      <c r="P775" s="204"/>
      <c r="Q775" s="208"/>
      <c r="S775" s="59"/>
    </row>
    <row r="776" spans="6:19">
      <c r="F776" s="59"/>
      <c r="G776" s="203"/>
      <c r="H776" s="204"/>
      <c r="I776" s="205"/>
      <c r="J776" s="206"/>
      <c r="K776" s="204"/>
      <c r="L776" s="207"/>
      <c r="M776" s="204"/>
      <c r="N776" s="207"/>
      <c r="O776" s="204"/>
      <c r="P776" s="204"/>
      <c r="Q776" s="208"/>
      <c r="S776" s="59"/>
    </row>
    <row r="777" spans="6:19">
      <c r="F777" s="59"/>
      <c r="G777" s="203"/>
      <c r="H777" s="204"/>
      <c r="I777" s="205"/>
      <c r="J777" s="206"/>
      <c r="K777" s="204"/>
      <c r="L777" s="207"/>
      <c r="M777" s="204"/>
      <c r="N777" s="207"/>
      <c r="O777" s="204"/>
      <c r="P777" s="204"/>
      <c r="Q777" s="208"/>
      <c r="S777" s="59"/>
    </row>
    <row r="778" spans="6:19">
      <c r="F778" s="59"/>
      <c r="G778" s="203"/>
      <c r="H778" s="204"/>
      <c r="I778" s="205"/>
      <c r="J778" s="206"/>
      <c r="K778" s="204"/>
      <c r="L778" s="207"/>
      <c r="M778" s="204"/>
      <c r="N778" s="207"/>
      <c r="O778" s="204"/>
      <c r="P778" s="204"/>
      <c r="Q778" s="208"/>
      <c r="S778" s="59"/>
    </row>
    <row r="779" spans="6:19">
      <c r="F779" s="59"/>
      <c r="G779" s="203"/>
      <c r="H779" s="204"/>
      <c r="I779" s="205"/>
      <c r="J779" s="206"/>
      <c r="K779" s="204"/>
      <c r="L779" s="207"/>
      <c r="M779" s="204"/>
      <c r="N779" s="207"/>
      <c r="O779" s="204"/>
      <c r="P779" s="204"/>
      <c r="Q779" s="208"/>
      <c r="S779" s="59"/>
    </row>
    <row r="780" spans="6:19">
      <c r="F780" s="59"/>
      <c r="G780" s="203"/>
      <c r="H780" s="204"/>
      <c r="I780" s="205"/>
      <c r="J780" s="206"/>
      <c r="K780" s="204"/>
      <c r="L780" s="207"/>
      <c r="M780" s="204"/>
      <c r="N780" s="207"/>
      <c r="O780" s="204"/>
      <c r="P780" s="204"/>
      <c r="Q780" s="208"/>
      <c r="S780" s="59"/>
    </row>
    <row r="781" spans="6:19">
      <c r="F781" s="59"/>
      <c r="G781" s="203"/>
      <c r="H781" s="204"/>
      <c r="I781" s="205"/>
      <c r="J781" s="206"/>
      <c r="K781" s="204"/>
      <c r="L781" s="207"/>
      <c r="M781" s="204"/>
      <c r="N781" s="207"/>
      <c r="O781" s="204"/>
      <c r="P781" s="204"/>
      <c r="Q781" s="208"/>
      <c r="S781" s="59"/>
    </row>
    <row r="782" spans="6:19">
      <c r="F782" s="59"/>
      <c r="G782" s="203"/>
      <c r="H782" s="204"/>
      <c r="I782" s="205"/>
      <c r="J782" s="206"/>
      <c r="K782" s="204"/>
      <c r="L782" s="207"/>
      <c r="M782" s="204"/>
      <c r="N782" s="207"/>
      <c r="O782" s="204"/>
      <c r="P782" s="204"/>
      <c r="Q782" s="208"/>
      <c r="S782" s="59"/>
    </row>
    <row r="783" spans="6:19">
      <c r="F783" s="59"/>
      <c r="G783" s="203"/>
      <c r="H783" s="204"/>
      <c r="I783" s="205"/>
      <c r="J783" s="206"/>
      <c r="K783" s="204"/>
      <c r="L783" s="207"/>
      <c r="M783" s="204"/>
      <c r="N783" s="207"/>
      <c r="O783" s="204"/>
      <c r="P783" s="204"/>
      <c r="Q783" s="208"/>
      <c r="S783" s="59"/>
    </row>
    <row r="784" spans="6:19">
      <c r="F784" s="59"/>
      <c r="G784" s="203"/>
      <c r="H784" s="204"/>
      <c r="I784" s="205"/>
      <c r="J784" s="206"/>
      <c r="K784" s="204"/>
      <c r="L784" s="207"/>
      <c r="M784" s="204"/>
      <c r="N784" s="207"/>
      <c r="O784" s="204"/>
      <c r="P784" s="204"/>
      <c r="Q784" s="208"/>
      <c r="S784" s="59"/>
    </row>
    <row r="785" spans="6:19">
      <c r="F785" s="59"/>
      <c r="G785" s="203"/>
      <c r="H785" s="204"/>
      <c r="I785" s="205"/>
      <c r="J785" s="206"/>
      <c r="K785" s="204"/>
      <c r="L785" s="207"/>
      <c r="M785" s="204"/>
      <c r="N785" s="207"/>
      <c r="O785" s="204"/>
      <c r="P785" s="204"/>
      <c r="Q785" s="208"/>
      <c r="S785" s="59"/>
    </row>
    <row r="786" spans="6:19">
      <c r="F786" s="59"/>
      <c r="G786" s="203"/>
      <c r="H786" s="204"/>
      <c r="I786" s="205"/>
      <c r="J786" s="206"/>
      <c r="K786" s="204"/>
      <c r="L786" s="207"/>
      <c r="M786" s="204"/>
      <c r="N786" s="207"/>
      <c r="O786" s="204"/>
      <c r="P786" s="204"/>
      <c r="Q786" s="208"/>
      <c r="S786" s="59"/>
    </row>
    <row r="787" spans="6:19">
      <c r="F787" s="59"/>
      <c r="G787" s="203"/>
      <c r="H787" s="204"/>
      <c r="I787" s="205"/>
      <c r="J787" s="206"/>
      <c r="K787" s="204"/>
      <c r="L787" s="207"/>
      <c r="M787" s="204"/>
      <c r="N787" s="207"/>
      <c r="O787" s="204"/>
      <c r="P787" s="204"/>
      <c r="Q787" s="208"/>
      <c r="S787" s="59"/>
    </row>
    <row r="788" spans="6:19">
      <c r="F788" s="59"/>
      <c r="G788" s="203"/>
      <c r="H788" s="204"/>
      <c r="I788" s="205"/>
      <c r="J788" s="206"/>
      <c r="K788" s="204"/>
      <c r="L788" s="207"/>
      <c r="M788" s="204"/>
      <c r="N788" s="207"/>
      <c r="O788" s="204"/>
      <c r="P788" s="204"/>
      <c r="Q788" s="208"/>
      <c r="S788" s="59"/>
    </row>
    <row r="789" spans="6:19">
      <c r="F789" s="59"/>
      <c r="G789" s="203"/>
      <c r="H789" s="204"/>
      <c r="I789" s="205"/>
      <c r="J789" s="206"/>
      <c r="K789" s="204"/>
      <c r="L789" s="207"/>
      <c r="M789" s="204"/>
      <c r="N789" s="207"/>
      <c r="O789" s="204"/>
      <c r="P789" s="204"/>
      <c r="Q789" s="208"/>
      <c r="S789" s="59"/>
    </row>
    <row r="790" spans="6:19">
      <c r="F790" s="59"/>
      <c r="G790" s="203"/>
      <c r="H790" s="204"/>
      <c r="I790" s="205"/>
      <c r="J790" s="206"/>
      <c r="K790" s="204"/>
      <c r="L790" s="207"/>
      <c r="M790" s="204"/>
      <c r="N790" s="207"/>
      <c r="O790" s="204"/>
      <c r="P790" s="204"/>
      <c r="Q790" s="208"/>
      <c r="S790" s="59"/>
    </row>
    <row r="791" spans="6:19">
      <c r="F791" s="59"/>
      <c r="G791" s="203"/>
      <c r="H791" s="204"/>
      <c r="I791" s="205"/>
      <c r="J791" s="206"/>
      <c r="K791" s="204"/>
      <c r="L791" s="207"/>
      <c r="M791" s="204"/>
      <c r="N791" s="207"/>
      <c r="O791" s="204"/>
      <c r="P791" s="204"/>
      <c r="Q791" s="208"/>
      <c r="S791" s="59"/>
    </row>
    <row r="792" spans="6:19">
      <c r="F792" s="59"/>
      <c r="G792" s="203"/>
      <c r="H792" s="204"/>
      <c r="I792" s="205"/>
      <c r="J792" s="206"/>
      <c r="K792" s="204"/>
      <c r="L792" s="207"/>
      <c r="M792" s="204"/>
      <c r="N792" s="207"/>
      <c r="O792" s="204"/>
      <c r="P792" s="204"/>
      <c r="Q792" s="208"/>
      <c r="S792" s="59"/>
    </row>
    <row r="793" spans="6:19">
      <c r="F793" s="59"/>
      <c r="G793" s="203"/>
      <c r="H793" s="204"/>
      <c r="I793" s="205"/>
      <c r="J793" s="206"/>
      <c r="K793" s="204"/>
      <c r="L793" s="207"/>
      <c r="M793" s="204"/>
      <c r="N793" s="207"/>
      <c r="O793" s="204"/>
      <c r="P793" s="204"/>
      <c r="Q793" s="208"/>
      <c r="S793" s="59"/>
    </row>
    <row r="794" spans="6:19">
      <c r="F794" s="59"/>
      <c r="G794" s="203"/>
      <c r="H794" s="204"/>
      <c r="I794" s="205"/>
      <c r="J794" s="206"/>
      <c r="K794" s="204"/>
      <c r="L794" s="207"/>
      <c r="M794" s="204"/>
      <c r="N794" s="207"/>
      <c r="O794" s="204"/>
      <c r="P794" s="204"/>
      <c r="Q794" s="208"/>
      <c r="S794" s="59"/>
    </row>
    <row r="795" spans="6:19">
      <c r="F795" s="59"/>
      <c r="G795" s="203"/>
      <c r="H795" s="204"/>
      <c r="I795" s="205"/>
      <c r="J795" s="206"/>
      <c r="K795" s="204"/>
      <c r="L795" s="207"/>
      <c r="M795" s="204"/>
      <c r="N795" s="207"/>
      <c r="O795" s="204"/>
      <c r="P795" s="204"/>
      <c r="Q795" s="208"/>
      <c r="S795" s="59"/>
    </row>
    <row r="796" spans="6:19">
      <c r="F796" s="59"/>
      <c r="G796" s="203"/>
      <c r="H796" s="204"/>
      <c r="I796" s="205"/>
      <c r="J796" s="206"/>
      <c r="K796" s="204"/>
      <c r="L796" s="207"/>
      <c r="M796" s="204"/>
      <c r="N796" s="207"/>
      <c r="O796" s="204"/>
      <c r="P796" s="204"/>
      <c r="Q796" s="208"/>
      <c r="S796" s="59"/>
    </row>
    <row r="797" spans="6:19">
      <c r="F797" s="59"/>
      <c r="G797" s="203"/>
      <c r="H797" s="204"/>
      <c r="I797" s="205"/>
      <c r="J797" s="206"/>
      <c r="K797" s="204"/>
      <c r="L797" s="207"/>
      <c r="M797" s="204"/>
      <c r="N797" s="207"/>
      <c r="O797" s="204"/>
      <c r="P797" s="204"/>
      <c r="Q797" s="208"/>
      <c r="S797" s="59"/>
    </row>
    <row r="798" spans="6:19">
      <c r="F798" s="59"/>
      <c r="G798" s="203"/>
      <c r="H798" s="204"/>
      <c r="I798" s="205"/>
      <c r="J798" s="206"/>
      <c r="K798" s="204"/>
      <c r="L798" s="207"/>
      <c r="M798" s="204"/>
      <c r="N798" s="207"/>
      <c r="O798" s="204"/>
      <c r="P798" s="204"/>
      <c r="Q798" s="208"/>
      <c r="S798" s="59"/>
    </row>
    <row r="799" spans="6:19">
      <c r="F799" s="59"/>
      <c r="G799" s="203"/>
      <c r="H799" s="204"/>
      <c r="I799" s="205"/>
      <c r="J799" s="206"/>
      <c r="K799" s="204"/>
      <c r="L799" s="207"/>
      <c r="M799" s="204"/>
      <c r="N799" s="207"/>
      <c r="O799" s="204"/>
      <c r="P799" s="204"/>
      <c r="Q799" s="208"/>
      <c r="S799" s="59"/>
    </row>
    <row r="800" spans="6:19">
      <c r="F800" s="59"/>
      <c r="G800" s="203"/>
      <c r="H800" s="204"/>
      <c r="I800" s="205"/>
      <c r="J800" s="206"/>
      <c r="K800" s="204"/>
      <c r="L800" s="207"/>
      <c r="M800" s="204"/>
      <c r="N800" s="207"/>
      <c r="O800" s="204"/>
      <c r="P800" s="204"/>
      <c r="Q800" s="208"/>
      <c r="S800" s="59"/>
    </row>
    <row r="801" spans="6:19">
      <c r="F801" s="59"/>
      <c r="G801" s="203"/>
      <c r="H801" s="204"/>
      <c r="I801" s="205"/>
      <c r="J801" s="206"/>
      <c r="K801" s="204"/>
      <c r="L801" s="207"/>
      <c r="M801" s="204"/>
      <c r="N801" s="207"/>
      <c r="O801" s="204"/>
      <c r="P801" s="204"/>
      <c r="Q801" s="208"/>
      <c r="S801" s="59"/>
    </row>
    <row r="802" spans="6:19">
      <c r="F802" s="59"/>
      <c r="G802" s="203"/>
      <c r="H802" s="204"/>
      <c r="I802" s="205"/>
      <c r="J802" s="206"/>
      <c r="K802" s="204"/>
      <c r="L802" s="207"/>
      <c r="M802" s="204"/>
      <c r="N802" s="207"/>
      <c r="O802" s="204"/>
      <c r="P802" s="204"/>
      <c r="Q802" s="208"/>
      <c r="S802" s="59"/>
    </row>
    <row r="803" spans="6:19">
      <c r="F803" s="59"/>
      <c r="G803" s="203"/>
      <c r="H803" s="204"/>
      <c r="I803" s="205"/>
      <c r="J803" s="206"/>
      <c r="K803" s="204"/>
      <c r="L803" s="207"/>
      <c r="M803" s="204"/>
      <c r="N803" s="207"/>
      <c r="O803" s="204"/>
      <c r="P803" s="204"/>
      <c r="Q803" s="208"/>
      <c r="S803" s="59"/>
    </row>
    <row r="804" spans="6:19">
      <c r="F804" s="59"/>
      <c r="G804" s="203"/>
      <c r="H804" s="204"/>
      <c r="I804" s="205"/>
      <c r="J804" s="206"/>
      <c r="K804" s="204"/>
      <c r="L804" s="207"/>
      <c r="M804" s="204"/>
      <c r="N804" s="207"/>
      <c r="O804" s="204"/>
      <c r="P804" s="204"/>
      <c r="Q804" s="208"/>
      <c r="S804" s="59"/>
    </row>
    <row r="805" spans="6:19">
      <c r="F805" s="59"/>
      <c r="G805" s="203"/>
      <c r="H805" s="204"/>
      <c r="I805" s="205"/>
      <c r="J805" s="206"/>
      <c r="K805" s="204"/>
      <c r="L805" s="207"/>
      <c r="M805" s="204"/>
      <c r="N805" s="207"/>
      <c r="O805" s="204"/>
      <c r="P805" s="204"/>
      <c r="Q805" s="208"/>
      <c r="S805" s="59"/>
    </row>
    <row r="806" spans="6:19">
      <c r="F806" s="59"/>
      <c r="G806" s="203"/>
      <c r="H806" s="204"/>
      <c r="I806" s="205"/>
      <c r="J806" s="206"/>
      <c r="K806" s="204"/>
      <c r="L806" s="207"/>
      <c r="M806" s="204"/>
      <c r="N806" s="207"/>
      <c r="O806" s="204"/>
      <c r="P806" s="204"/>
      <c r="Q806" s="208"/>
      <c r="S806" s="59"/>
    </row>
    <row r="807" spans="6:19">
      <c r="F807" s="59"/>
      <c r="G807" s="203"/>
      <c r="H807" s="204"/>
      <c r="I807" s="205"/>
      <c r="J807" s="206"/>
      <c r="K807" s="204"/>
      <c r="L807" s="207"/>
      <c r="M807" s="204"/>
      <c r="N807" s="207"/>
      <c r="O807" s="204"/>
      <c r="P807" s="204"/>
      <c r="Q807" s="208"/>
      <c r="S807" s="59"/>
    </row>
    <row r="808" spans="6:19">
      <c r="F808" s="59"/>
      <c r="G808" s="203"/>
      <c r="H808" s="204"/>
      <c r="I808" s="205"/>
      <c r="J808" s="206"/>
      <c r="K808" s="204"/>
      <c r="L808" s="207"/>
      <c r="M808" s="204"/>
      <c r="N808" s="207"/>
      <c r="O808" s="204"/>
      <c r="P808" s="204"/>
      <c r="Q808" s="208"/>
      <c r="S808" s="59"/>
    </row>
    <row r="809" spans="6:19">
      <c r="F809" s="59"/>
      <c r="G809" s="203"/>
      <c r="H809" s="204"/>
      <c r="I809" s="205"/>
      <c r="J809" s="206"/>
      <c r="K809" s="204"/>
      <c r="L809" s="207"/>
      <c r="M809" s="204"/>
      <c r="N809" s="207"/>
      <c r="O809" s="204"/>
      <c r="P809" s="204"/>
      <c r="Q809" s="208"/>
      <c r="S809" s="59"/>
    </row>
    <row r="810" spans="6:19">
      <c r="F810" s="59"/>
      <c r="G810" s="203"/>
      <c r="H810" s="204"/>
      <c r="I810" s="205"/>
      <c r="J810" s="206"/>
      <c r="K810" s="204"/>
      <c r="L810" s="207"/>
      <c r="M810" s="204"/>
      <c r="N810" s="207"/>
      <c r="O810" s="204"/>
      <c r="P810" s="204"/>
      <c r="Q810" s="208"/>
      <c r="S810" s="59"/>
    </row>
    <row r="811" spans="6:19">
      <c r="F811" s="59"/>
      <c r="G811" s="203"/>
      <c r="H811" s="204"/>
      <c r="I811" s="205"/>
      <c r="J811" s="206"/>
      <c r="K811" s="204"/>
      <c r="L811" s="207"/>
      <c r="M811" s="204"/>
      <c r="N811" s="207"/>
      <c r="O811" s="204"/>
      <c r="P811" s="204"/>
      <c r="Q811" s="208"/>
      <c r="S811" s="59"/>
    </row>
    <row r="812" spans="6:19">
      <c r="F812" s="59"/>
      <c r="G812" s="203"/>
      <c r="H812" s="204"/>
      <c r="I812" s="205"/>
      <c r="J812" s="206"/>
      <c r="K812" s="204"/>
      <c r="L812" s="207"/>
      <c r="M812" s="204"/>
      <c r="N812" s="207"/>
      <c r="O812" s="204"/>
      <c r="P812" s="204"/>
      <c r="Q812" s="208"/>
      <c r="S812" s="59"/>
    </row>
    <row r="813" spans="6:19">
      <c r="F813" s="59"/>
      <c r="G813" s="203"/>
      <c r="H813" s="204"/>
      <c r="I813" s="205"/>
      <c r="J813" s="206"/>
      <c r="K813" s="204"/>
      <c r="L813" s="207"/>
      <c r="M813" s="204"/>
      <c r="N813" s="207"/>
      <c r="O813" s="204"/>
      <c r="P813" s="204"/>
      <c r="Q813" s="208"/>
      <c r="S813" s="59"/>
    </row>
    <row r="814" spans="6:19">
      <c r="F814" s="59"/>
      <c r="G814" s="203"/>
      <c r="H814" s="204"/>
      <c r="I814" s="205"/>
      <c r="J814" s="206"/>
      <c r="K814" s="204"/>
      <c r="L814" s="207"/>
      <c r="M814" s="204"/>
      <c r="N814" s="207"/>
      <c r="O814" s="204"/>
      <c r="P814" s="204"/>
      <c r="Q814" s="208"/>
      <c r="S814" s="59"/>
    </row>
    <row r="815" spans="6:19">
      <c r="F815" s="59"/>
      <c r="G815" s="203"/>
      <c r="H815" s="204"/>
      <c r="I815" s="205"/>
      <c r="J815" s="206"/>
      <c r="K815" s="204"/>
      <c r="L815" s="207"/>
      <c r="M815" s="204"/>
      <c r="N815" s="207"/>
      <c r="O815" s="204"/>
      <c r="P815" s="204"/>
      <c r="Q815" s="208"/>
      <c r="S815" s="59"/>
    </row>
    <row r="816" spans="6:19">
      <c r="F816" s="59"/>
      <c r="G816" s="203"/>
      <c r="H816" s="204"/>
      <c r="I816" s="205"/>
      <c r="J816" s="206"/>
      <c r="K816" s="204"/>
      <c r="L816" s="207"/>
      <c r="M816" s="204"/>
      <c r="N816" s="207"/>
      <c r="O816" s="204"/>
      <c r="P816" s="204"/>
      <c r="Q816" s="208"/>
      <c r="S816" s="59"/>
    </row>
    <row r="817" spans="6:19">
      <c r="F817" s="59"/>
      <c r="G817" s="203"/>
      <c r="H817" s="204"/>
      <c r="I817" s="205"/>
      <c r="J817" s="206"/>
      <c r="K817" s="204"/>
      <c r="L817" s="207"/>
      <c r="M817" s="204"/>
      <c r="N817" s="207"/>
      <c r="O817" s="204"/>
      <c r="P817" s="204"/>
      <c r="Q817" s="208"/>
      <c r="S817" s="59"/>
    </row>
    <row r="818" spans="6:19">
      <c r="F818" s="59"/>
      <c r="G818" s="203"/>
      <c r="H818" s="204"/>
      <c r="I818" s="205"/>
      <c r="J818" s="206"/>
      <c r="K818" s="204"/>
      <c r="L818" s="207"/>
      <c r="M818" s="204"/>
      <c r="N818" s="207"/>
      <c r="O818" s="204"/>
      <c r="P818" s="204"/>
      <c r="Q818" s="208"/>
      <c r="S818" s="59"/>
    </row>
    <row r="819" spans="6:19">
      <c r="F819" s="59"/>
      <c r="G819" s="203"/>
      <c r="H819" s="204"/>
      <c r="I819" s="205"/>
      <c r="J819" s="206"/>
      <c r="K819" s="204"/>
      <c r="L819" s="207"/>
      <c r="M819" s="204"/>
      <c r="N819" s="207"/>
      <c r="O819" s="204"/>
      <c r="P819" s="204"/>
      <c r="Q819" s="208"/>
      <c r="S819" s="59"/>
    </row>
    <row r="820" spans="6:19">
      <c r="F820" s="59"/>
      <c r="G820" s="203"/>
      <c r="H820" s="204"/>
      <c r="I820" s="205"/>
      <c r="J820" s="206"/>
      <c r="K820" s="204"/>
      <c r="L820" s="207"/>
      <c r="M820" s="204"/>
      <c r="N820" s="207"/>
      <c r="O820" s="204"/>
      <c r="P820" s="204"/>
      <c r="Q820" s="208"/>
      <c r="S820" s="59"/>
    </row>
    <row r="821" spans="6:19">
      <c r="F821" s="59"/>
      <c r="G821" s="203"/>
      <c r="H821" s="204"/>
      <c r="I821" s="205"/>
      <c r="J821" s="206"/>
      <c r="K821" s="204"/>
      <c r="L821" s="207"/>
      <c r="M821" s="204"/>
      <c r="N821" s="207"/>
      <c r="O821" s="204"/>
      <c r="P821" s="204"/>
      <c r="Q821" s="208"/>
      <c r="S821" s="59"/>
    </row>
    <row r="822" spans="6:19">
      <c r="F822" s="59"/>
      <c r="G822" s="203"/>
      <c r="H822" s="204"/>
      <c r="I822" s="205"/>
      <c r="J822" s="206"/>
      <c r="K822" s="204"/>
      <c r="L822" s="207"/>
      <c r="M822" s="204"/>
      <c r="N822" s="207"/>
      <c r="O822" s="204"/>
      <c r="P822" s="204"/>
      <c r="Q822" s="208"/>
      <c r="S822" s="59"/>
    </row>
    <row r="823" spans="6:19">
      <c r="F823" s="59"/>
      <c r="G823" s="203"/>
      <c r="H823" s="204"/>
      <c r="I823" s="205"/>
      <c r="J823" s="206"/>
      <c r="K823" s="204"/>
      <c r="L823" s="207"/>
      <c r="M823" s="204"/>
      <c r="N823" s="207"/>
      <c r="O823" s="204"/>
      <c r="P823" s="204"/>
      <c r="Q823" s="208"/>
      <c r="S823" s="59"/>
    </row>
    <row r="824" spans="6:19">
      <c r="F824" s="59"/>
      <c r="G824" s="203"/>
      <c r="H824" s="204"/>
      <c r="I824" s="205"/>
      <c r="J824" s="206"/>
      <c r="K824" s="204"/>
      <c r="L824" s="207"/>
      <c r="M824" s="204"/>
      <c r="N824" s="207"/>
      <c r="O824" s="204"/>
      <c r="P824" s="204"/>
      <c r="Q824" s="208"/>
      <c r="S824" s="59"/>
    </row>
    <row r="825" spans="6:19">
      <c r="F825" s="59"/>
      <c r="G825" s="203"/>
      <c r="H825" s="204"/>
      <c r="I825" s="205"/>
      <c r="J825" s="206"/>
      <c r="K825" s="204"/>
      <c r="L825" s="207"/>
      <c r="M825" s="204"/>
      <c r="N825" s="207"/>
      <c r="O825" s="204"/>
      <c r="P825" s="204"/>
      <c r="Q825" s="208"/>
      <c r="S825" s="59"/>
    </row>
    <row r="826" spans="6:19">
      <c r="F826" s="59"/>
      <c r="G826" s="203"/>
      <c r="H826" s="204"/>
      <c r="I826" s="205"/>
      <c r="J826" s="206"/>
      <c r="K826" s="204"/>
      <c r="L826" s="207"/>
      <c r="M826" s="204"/>
      <c r="N826" s="207"/>
      <c r="O826" s="204"/>
      <c r="P826" s="204"/>
      <c r="Q826" s="208"/>
      <c r="S826" s="59"/>
    </row>
    <row r="827" spans="6:19">
      <c r="F827" s="59"/>
      <c r="G827" s="203"/>
      <c r="H827" s="204"/>
      <c r="I827" s="205"/>
      <c r="J827" s="206"/>
      <c r="K827" s="204"/>
      <c r="L827" s="207"/>
      <c r="M827" s="204"/>
      <c r="N827" s="207"/>
      <c r="O827" s="204"/>
      <c r="P827" s="204"/>
      <c r="Q827" s="208"/>
      <c r="S827" s="59"/>
    </row>
    <row r="828" spans="6:19">
      <c r="F828" s="59"/>
      <c r="G828" s="203"/>
      <c r="H828" s="204"/>
      <c r="I828" s="205"/>
      <c r="J828" s="206"/>
      <c r="K828" s="204"/>
      <c r="L828" s="207"/>
      <c r="M828" s="204"/>
      <c r="N828" s="207"/>
      <c r="O828" s="204"/>
      <c r="P828" s="204"/>
      <c r="Q828" s="208"/>
      <c r="S828" s="59"/>
    </row>
    <row r="829" spans="6:19">
      <c r="F829" s="59"/>
      <c r="G829" s="203"/>
      <c r="H829" s="204"/>
      <c r="I829" s="205"/>
      <c r="J829" s="206"/>
      <c r="K829" s="204"/>
      <c r="L829" s="207"/>
      <c r="M829" s="204"/>
      <c r="N829" s="207"/>
      <c r="O829" s="204"/>
      <c r="P829" s="204"/>
      <c r="Q829" s="208"/>
      <c r="S829" s="59"/>
    </row>
    <row r="830" spans="6:19">
      <c r="F830" s="59"/>
      <c r="G830" s="203"/>
      <c r="H830" s="204"/>
      <c r="I830" s="205"/>
      <c r="J830" s="206"/>
      <c r="K830" s="204"/>
      <c r="L830" s="207"/>
      <c r="M830" s="204"/>
      <c r="N830" s="207"/>
      <c r="O830" s="204"/>
      <c r="P830" s="204"/>
      <c r="Q830" s="208"/>
      <c r="S830" s="59"/>
    </row>
    <row r="831" spans="6:19">
      <c r="F831" s="59"/>
      <c r="G831" s="203"/>
      <c r="H831" s="204"/>
      <c r="I831" s="205"/>
      <c r="J831" s="206"/>
      <c r="K831" s="204"/>
      <c r="L831" s="207"/>
      <c r="M831" s="204"/>
      <c r="N831" s="207"/>
      <c r="O831" s="204"/>
      <c r="P831" s="204"/>
      <c r="Q831" s="208"/>
      <c r="S831" s="59"/>
    </row>
    <row r="832" spans="6:19">
      <c r="F832" s="59"/>
      <c r="G832" s="203"/>
      <c r="H832" s="204"/>
      <c r="I832" s="205"/>
      <c r="J832" s="206"/>
      <c r="K832" s="204"/>
      <c r="L832" s="207"/>
      <c r="M832" s="204"/>
      <c r="N832" s="207"/>
      <c r="O832" s="204"/>
      <c r="P832" s="204"/>
      <c r="Q832" s="208"/>
      <c r="S832" s="59"/>
    </row>
    <row r="833" spans="6:19">
      <c r="F833" s="59"/>
      <c r="G833" s="203"/>
      <c r="H833" s="204"/>
      <c r="I833" s="205"/>
      <c r="J833" s="206"/>
      <c r="K833" s="204"/>
      <c r="L833" s="207"/>
      <c r="M833" s="204"/>
      <c r="N833" s="207"/>
      <c r="O833" s="204"/>
      <c r="P833" s="204"/>
      <c r="Q833" s="208"/>
      <c r="S833" s="59"/>
    </row>
    <row r="834" spans="6:19">
      <c r="F834" s="59"/>
      <c r="G834" s="203"/>
      <c r="H834" s="204"/>
      <c r="I834" s="205"/>
      <c r="J834" s="206"/>
      <c r="K834" s="204"/>
      <c r="L834" s="207"/>
      <c r="M834" s="204"/>
      <c r="N834" s="207"/>
      <c r="O834" s="204"/>
      <c r="P834" s="204"/>
      <c r="Q834" s="208"/>
      <c r="S834" s="59"/>
    </row>
    <row r="835" spans="6:19">
      <c r="F835" s="59"/>
      <c r="G835" s="203"/>
      <c r="H835" s="204"/>
      <c r="I835" s="205"/>
      <c r="J835" s="206"/>
      <c r="K835" s="204"/>
      <c r="L835" s="207"/>
      <c r="M835" s="204"/>
      <c r="N835" s="207"/>
      <c r="O835" s="204"/>
      <c r="P835" s="204"/>
      <c r="Q835" s="208"/>
      <c r="S835" s="59"/>
    </row>
    <row r="836" spans="6:19">
      <c r="F836" s="59"/>
      <c r="G836" s="203"/>
      <c r="H836" s="204"/>
      <c r="I836" s="205"/>
      <c r="J836" s="206"/>
      <c r="K836" s="204"/>
      <c r="L836" s="207"/>
      <c r="M836" s="204"/>
      <c r="N836" s="207"/>
      <c r="O836" s="204"/>
      <c r="P836" s="204"/>
      <c r="Q836" s="208"/>
      <c r="S836" s="59"/>
    </row>
    <row r="837" spans="6:19">
      <c r="F837" s="59"/>
      <c r="G837" s="203"/>
      <c r="H837" s="204"/>
      <c r="I837" s="205"/>
      <c r="J837" s="206"/>
      <c r="K837" s="204"/>
      <c r="L837" s="207"/>
      <c r="M837" s="204"/>
      <c r="N837" s="207"/>
      <c r="O837" s="204"/>
      <c r="P837" s="204"/>
      <c r="Q837" s="208"/>
      <c r="S837" s="59"/>
    </row>
    <row r="838" spans="6:19">
      <c r="F838" s="59"/>
      <c r="G838" s="203"/>
      <c r="H838" s="204"/>
      <c r="I838" s="205"/>
      <c r="J838" s="206"/>
      <c r="K838" s="204"/>
      <c r="L838" s="207"/>
      <c r="M838" s="204"/>
      <c r="N838" s="207"/>
      <c r="O838" s="204"/>
      <c r="P838" s="204"/>
      <c r="Q838" s="208"/>
      <c r="S838" s="59"/>
    </row>
    <row r="839" spans="6:19">
      <c r="F839" s="59"/>
      <c r="G839" s="203"/>
      <c r="H839" s="204"/>
      <c r="I839" s="205"/>
      <c r="J839" s="206"/>
      <c r="K839" s="204"/>
      <c r="L839" s="207"/>
      <c r="M839" s="204"/>
      <c r="N839" s="207"/>
      <c r="O839" s="204"/>
      <c r="P839" s="204"/>
      <c r="Q839" s="208"/>
      <c r="S839" s="59"/>
    </row>
    <row r="840" spans="6:19">
      <c r="F840" s="59"/>
      <c r="G840" s="203"/>
      <c r="H840" s="204"/>
      <c r="I840" s="205"/>
      <c r="J840" s="206"/>
      <c r="K840" s="204"/>
      <c r="L840" s="207"/>
      <c r="M840" s="204"/>
      <c r="N840" s="207"/>
      <c r="O840" s="204"/>
      <c r="P840" s="204"/>
      <c r="Q840" s="208"/>
      <c r="S840" s="59"/>
    </row>
    <row r="841" spans="6:19">
      <c r="F841" s="59"/>
      <c r="G841" s="203"/>
      <c r="H841" s="204"/>
      <c r="I841" s="205"/>
      <c r="J841" s="206"/>
      <c r="K841" s="204"/>
      <c r="L841" s="207"/>
      <c r="M841" s="204"/>
      <c r="N841" s="207"/>
      <c r="O841" s="204"/>
      <c r="P841" s="204"/>
      <c r="Q841" s="208"/>
      <c r="S841" s="59"/>
    </row>
    <row r="842" spans="6:19">
      <c r="F842" s="59"/>
      <c r="G842" s="203"/>
      <c r="H842" s="204"/>
      <c r="I842" s="205"/>
      <c r="J842" s="206"/>
      <c r="K842" s="204"/>
      <c r="L842" s="207"/>
      <c r="M842" s="204"/>
      <c r="N842" s="207"/>
      <c r="O842" s="204"/>
      <c r="P842" s="204"/>
      <c r="Q842" s="208"/>
      <c r="S842" s="59"/>
    </row>
    <row r="843" spans="6:19">
      <c r="F843" s="59"/>
      <c r="G843" s="203"/>
      <c r="H843" s="204"/>
      <c r="I843" s="205"/>
      <c r="J843" s="206"/>
      <c r="K843" s="204"/>
      <c r="L843" s="207"/>
      <c r="M843" s="204"/>
      <c r="N843" s="207"/>
      <c r="O843" s="204"/>
      <c r="P843" s="204"/>
      <c r="Q843" s="208"/>
      <c r="S843" s="59"/>
    </row>
    <row r="844" spans="6:19">
      <c r="F844" s="59"/>
      <c r="G844" s="203"/>
      <c r="H844" s="204"/>
      <c r="I844" s="205"/>
      <c r="J844" s="206"/>
      <c r="K844" s="204"/>
      <c r="L844" s="207"/>
      <c r="M844" s="204"/>
      <c r="N844" s="207"/>
      <c r="O844" s="204"/>
      <c r="P844" s="204"/>
      <c r="Q844" s="208"/>
      <c r="S844" s="59"/>
    </row>
    <row r="845" spans="6:19">
      <c r="F845" s="59"/>
      <c r="G845" s="203"/>
      <c r="H845" s="204"/>
      <c r="I845" s="205"/>
      <c r="J845" s="206"/>
      <c r="K845" s="204"/>
      <c r="L845" s="207"/>
      <c r="M845" s="204"/>
      <c r="N845" s="207"/>
      <c r="O845" s="204"/>
      <c r="P845" s="204"/>
      <c r="Q845" s="208"/>
      <c r="S845" s="59"/>
    </row>
    <row r="846" spans="6:19">
      <c r="F846" s="59"/>
      <c r="G846" s="203"/>
      <c r="H846" s="204"/>
      <c r="I846" s="205"/>
      <c r="J846" s="206"/>
      <c r="K846" s="204"/>
      <c r="L846" s="207"/>
      <c r="M846" s="204"/>
      <c r="N846" s="207"/>
      <c r="O846" s="204"/>
      <c r="P846" s="204"/>
      <c r="Q846" s="208"/>
      <c r="S846" s="59"/>
    </row>
    <row r="847" spans="6:19">
      <c r="F847" s="59"/>
      <c r="G847" s="203"/>
      <c r="H847" s="204"/>
      <c r="I847" s="205"/>
      <c r="J847" s="206"/>
      <c r="K847" s="204"/>
      <c r="L847" s="207"/>
      <c r="M847" s="204"/>
      <c r="N847" s="207"/>
      <c r="O847" s="204"/>
      <c r="P847" s="204"/>
      <c r="Q847" s="208"/>
      <c r="S847" s="59"/>
    </row>
    <row r="848" spans="6:19">
      <c r="F848" s="59"/>
      <c r="G848" s="203"/>
      <c r="H848" s="204"/>
      <c r="I848" s="205"/>
      <c r="J848" s="206"/>
      <c r="K848" s="204"/>
      <c r="L848" s="207"/>
      <c r="M848" s="204"/>
      <c r="N848" s="207"/>
      <c r="O848" s="204"/>
      <c r="P848" s="204"/>
      <c r="Q848" s="208"/>
      <c r="S848" s="59"/>
    </row>
    <row r="849" spans="6:19">
      <c r="F849" s="59"/>
      <c r="G849" s="203"/>
      <c r="H849" s="204"/>
      <c r="I849" s="205"/>
      <c r="J849" s="206"/>
      <c r="K849" s="204"/>
      <c r="L849" s="207"/>
      <c r="M849" s="204"/>
      <c r="N849" s="207"/>
      <c r="O849" s="204"/>
      <c r="P849" s="204"/>
      <c r="Q849" s="208"/>
      <c r="S849" s="59"/>
    </row>
    <row r="850" spans="6:19">
      <c r="F850" s="59"/>
      <c r="G850" s="203"/>
      <c r="H850" s="204"/>
      <c r="I850" s="205"/>
      <c r="J850" s="206"/>
      <c r="K850" s="204"/>
      <c r="L850" s="207"/>
      <c r="M850" s="204"/>
      <c r="N850" s="207"/>
      <c r="O850" s="204"/>
      <c r="P850" s="204"/>
      <c r="Q850" s="208"/>
      <c r="S850" s="59"/>
    </row>
    <row r="851" spans="6:19">
      <c r="F851" s="59"/>
      <c r="G851" s="203"/>
      <c r="H851" s="204"/>
      <c r="I851" s="205"/>
      <c r="J851" s="206"/>
      <c r="K851" s="204"/>
      <c r="L851" s="207"/>
      <c r="M851" s="204"/>
      <c r="N851" s="207"/>
      <c r="O851" s="204"/>
      <c r="P851" s="204"/>
      <c r="Q851" s="208"/>
      <c r="S851" s="59"/>
    </row>
    <row r="852" spans="6:19">
      <c r="F852" s="59"/>
      <c r="G852" s="203"/>
      <c r="H852" s="204"/>
      <c r="I852" s="205"/>
      <c r="J852" s="206"/>
      <c r="K852" s="204"/>
      <c r="L852" s="207"/>
      <c r="M852" s="204"/>
      <c r="N852" s="207"/>
      <c r="O852" s="204"/>
      <c r="P852" s="204"/>
      <c r="Q852" s="208"/>
      <c r="S852" s="59"/>
    </row>
    <row r="853" spans="6:19">
      <c r="F853" s="59"/>
      <c r="G853" s="203"/>
      <c r="H853" s="204"/>
      <c r="I853" s="205"/>
      <c r="J853" s="206"/>
      <c r="K853" s="204"/>
      <c r="L853" s="207"/>
      <c r="M853" s="204"/>
      <c r="N853" s="207"/>
      <c r="O853" s="204"/>
      <c r="P853" s="204"/>
      <c r="Q853" s="208"/>
      <c r="S853" s="59"/>
    </row>
    <row r="854" spans="6:19">
      <c r="F854" s="59"/>
      <c r="G854" s="203"/>
      <c r="H854" s="204"/>
      <c r="I854" s="205"/>
      <c r="J854" s="206"/>
      <c r="K854" s="204"/>
      <c r="L854" s="207"/>
      <c r="M854" s="204"/>
      <c r="N854" s="207"/>
      <c r="O854" s="204"/>
      <c r="P854" s="204"/>
      <c r="Q854" s="208"/>
      <c r="S854" s="59"/>
    </row>
    <row r="855" spans="6:19">
      <c r="F855" s="59"/>
      <c r="G855" s="203"/>
      <c r="H855" s="204"/>
      <c r="I855" s="205"/>
      <c r="J855" s="206"/>
      <c r="K855" s="204"/>
      <c r="L855" s="207"/>
      <c r="M855" s="204"/>
      <c r="N855" s="207"/>
      <c r="O855" s="204"/>
      <c r="P855" s="204"/>
      <c r="Q855" s="208"/>
      <c r="S855" s="59"/>
    </row>
    <row r="856" spans="6:19">
      <c r="F856" s="59"/>
      <c r="G856" s="203"/>
      <c r="H856" s="204"/>
      <c r="I856" s="205"/>
      <c r="J856" s="206"/>
      <c r="K856" s="204"/>
      <c r="L856" s="207"/>
      <c r="M856" s="204"/>
      <c r="N856" s="207"/>
      <c r="O856" s="204"/>
      <c r="P856" s="204"/>
      <c r="Q856" s="208"/>
      <c r="S856" s="59"/>
    </row>
    <row r="857" spans="6:19">
      <c r="F857" s="59"/>
      <c r="G857" s="203"/>
      <c r="H857" s="204"/>
      <c r="I857" s="205"/>
      <c r="J857" s="206"/>
      <c r="K857" s="204"/>
      <c r="L857" s="207"/>
      <c r="M857" s="204"/>
      <c r="N857" s="207"/>
      <c r="O857" s="204"/>
      <c r="P857" s="204"/>
      <c r="Q857" s="208"/>
      <c r="S857" s="59"/>
    </row>
    <row r="858" spans="6:19">
      <c r="F858" s="59"/>
      <c r="G858" s="203"/>
      <c r="H858" s="204"/>
      <c r="I858" s="205"/>
      <c r="J858" s="206"/>
      <c r="K858" s="204"/>
      <c r="L858" s="207"/>
      <c r="M858" s="204"/>
      <c r="N858" s="207"/>
      <c r="O858" s="204"/>
      <c r="P858" s="204"/>
      <c r="Q858" s="208"/>
      <c r="S858" s="59"/>
    </row>
    <row r="859" spans="6:19">
      <c r="F859" s="59"/>
      <c r="G859" s="203"/>
      <c r="H859" s="204"/>
      <c r="I859" s="205"/>
      <c r="J859" s="206"/>
      <c r="K859" s="204"/>
      <c r="L859" s="207"/>
      <c r="M859" s="204"/>
      <c r="N859" s="207"/>
      <c r="O859" s="204"/>
      <c r="P859" s="204"/>
      <c r="Q859" s="208"/>
      <c r="S859" s="59"/>
    </row>
    <row r="860" spans="6:19">
      <c r="F860" s="59"/>
      <c r="G860" s="203"/>
      <c r="H860" s="204"/>
      <c r="I860" s="205"/>
      <c r="J860" s="206"/>
      <c r="K860" s="204"/>
      <c r="L860" s="207"/>
      <c r="M860" s="204"/>
      <c r="N860" s="207"/>
      <c r="O860" s="204"/>
      <c r="P860" s="204"/>
      <c r="Q860" s="208"/>
      <c r="S860" s="59"/>
    </row>
    <row r="861" spans="6:19">
      <c r="F861" s="59"/>
      <c r="G861" s="203"/>
      <c r="H861" s="204"/>
      <c r="I861" s="205"/>
      <c r="J861" s="206"/>
      <c r="K861" s="204"/>
      <c r="L861" s="207"/>
      <c r="M861" s="204"/>
      <c r="N861" s="207"/>
      <c r="O861" s="204"/>
      <c r="P861" s="204"/>
      <c r="Q861" s="208"/>
      <c r="S861" s="59"/>
    </row>
    <row r="862" spans="6:19">
      <c r="F862" s="59"/>
      <c r="G862" s="203"/>
      <c r="H862" s="204"/>
      <c r="I862" s="205"/>
      <c r="J862" s="206"/>
      <c r="K862" s="204"/>
      <c r="L862" s="207"/>
      <c r="M862" s="204"/>
      <c r="N862" s="207"/>
      <c r="O862" s="204"/>
      <c r="P862" s="204"/>
      <c r="Q862" s="208"/>
      <c r="S862" s="59"/>
    </row>
    <row r="863" spans="6:19">
      <c r="F863" s="59"/>
      <c r="G863" s="203"/>
      <c r="H863" s="204"/>
      <c r="I863" s="205"/>
      <c r="J863" s="206"/>
      <c r="K863" s="204"/>
      <c r="L863" s="207"/>
      <c r="M863" s="204"/>
      <c r="N863" s="207"/>
      <c r="O863" s="204"/>
      <c r="P863" s="204"/>
      <c r="Q863" s="208"/>
      <c r="S863" s="59"/>
    </row>
    <row r="864" spans="6:19">
      <c r="F864" s="59"/>
      <c r="G864" s="203"/>
      <c r="H864" s="204"/>
      <c r="I864" s="205"/>
      <c r="J864" s="206"/>
      <c r="K864" s="204"/>
      <c r="L864" s="207"/>
      <c r="M864" s="204"/>
      <c r="N864" s="207"/>
      <c r="O864" s="204"/>
      <c r="P864" s="204"/>
      <c r="Q864" s="208"/>
      <c r="S864" s="59"/>
    </row>
    <row r="865" spans="6:19">
      <c r="F865" s="59"/>
      <c r="G865" s="203"/>
      <c r="H865" s="204"/>
      <c r="I865" s="205"/>
      <c r="J865" s="206"/>
      <c r="K865" s="204"/>
      <c r="L865" s="207"/>
      <c r="M865" s="204"/>
      <c r="N865" s="207"/>
      <c r="O865" s="204"/>
      <c r="P865" s="204"/>
      <c r="Q865" s="208"/>
      <c r="S865" s="59"/>
    </row>
    <row r="866" spans="6:19">
      <c r="F866" s="59"/>
      <c r="G866" s="203"/>
      <c r="H866" s="204"/>
      <c r="I866" s="205"/>
      <c r="J866" s="206"/>
      <c r="K866" s="204"/>
      <c r="L866" s="207"/>
      <c r="M866" s="204"/>
      <c r="N866" s="207"/>
      <c r="O866" s="204"/>
      <c r="P866" s="204"/>
      <c r="Q866" s="208"/>
      <c r="S866" s="59"/>
    </row>
    <row r="867" spans="6:19">
      <c r="F867" s="59"/>
      <c r="G867" s="203"/>
      <c r="H867" s="204"/>
      <c r="I867" s="205"/>
      <c r="J867" s="206"/>
      <c r="K867" s="204"/>
      <c r="L867" s="207"/>
      <c r="M867" s="204"/>
      <c r="N867" s="207"/>
      <c r="O867" s="204"/>
      <c r="P867" s="204"/>
      <c r="Q867" s="208"/>
      <c r="S867" s="59"/>
    </row>
    <row r="868" spans="6:19">
      <c r="F868" s="59"/>
      <c r="G868" s="203"/>
      <c r="H868" s="204"/>
      <c r="I868" s="205"/>
      <c r="J868" s="206"/>
      <c r="K868" s="204"/>
      <c r="L868" s="207"/>
      <c r="M868" s="204"/>
      <c r="N868" s="207"/>
      <c r="O868" s="204"/>
      <c r="P868" s="204"/>
      <c r="Q868" s="208"/>
      <c r="S868" s="59"/>
    </row>
    <row r="869" spans="6:19">
      <c r="F869" s="59"/>
      <c r="G869" s="203"/>
      <c r="H869" s="204"/>
      <c r="I869" s="205"/>
      <c r="J869" s="206"/>
      <c r="K869" s="204"/>
      <c r="L869" s="207"/>
      <c r="M869" s="204"/>
      <c r="N869" s="207"/>
      <c r="O869" s="204"/>
      <c r="P869" s="204"/>
      <c r="Q869" s="208"/>
      <c r="S869" s="59"/>
    </row>
    <row r="870" spans="6:19">
      <c r="F870" s="59"/>
      <c r="G870" s="203"/>
      <c r="H870" s="204"/>
      <c r="I870" s="205"/>
      <c r="J870" s="206"/>
      <c r="K870" s="204"/>
      <c r="L870" s="207"/>
      <c r="M870" s="204"/>
      <c r="N870" s="207"/>
      <c r="O870" s="204"/>
      <c r="P870" s="204"/>
      <c r="Q870" s="208"/>
      <c r="S870" s="59"/>
    </row>
    <row r="871" spans="6:19">
      <c r="F871" s="59"/>
      <c r="G871" s="203"/>
      <c r="H871" s="204"/>
      <c r="I871" s="205"/>
      <c r="J871" s="206"/>
      <c r="K871" s="204"/>
      <c r="L871" s="207"/>
      <c r="M871" s="204"/>
      <c r="N871" s="207"/>
      <c r="O871" s="204"/>
      <c r="P871" s="204"/>
      <c r="Q871" s="208"/>
      <c r="S871" s="59"/>
    </row>
    <row r="872" spans="6:19">
      <c r="F872" s="59"/>
      <c r="G872" s="203"/>
      <c r="H872" s="204"/>
      <c r="I872" s="205"/>
      <c r="J872" s="206"/>
      <c r="K872" s="204"/>
      <c r="L872" s="207"/>
      <c r="M872" s="204"/>
      <c r="N872" s="207"/>
      <c r="O872" s="204"/>
      <c r="P872" s="204"/>
      <c r="Q872" s="208"/>
      <c r="S872" s="59"/>
    </row>
    <row r="873" spans="6:19">
      <c r="F873" s="59"/>
      <c r="G873" s="203"/>
      <c r="H873" s="204"/>
      <c r="I873" s="205"/>
      <c r="J873" s="206"/>
      <c r="K873" s="204"/>
      <c r="L873" s="207"/>
      <c r="M873" s="204"/>
      <c r="N873" s="207"/>
      <c r="O873" s="204"/>
      <c r="P873" s="204"/>
      <c r="Q873" s="208"/>
      <c r="S873" s="59"/>
    </row>
    <row r="874" spans="6:19">
      <c r="F874" s="59"/>
      <c r="G874" s="203"/>
      <c r="H874" s="204"/>
      <c r="I874" s="205"/>
      <c r="J874" s="206"/>
      <c r="K874" s="204"/>
      <c r="L874" s="207"/>
      <c r="M874" s="204"/>
      <c r="N874" s="207"/>
      <c r="O874" s="204"/>
      <c r="P874" s="204"/>
      <c r="Q874" s="208"/>
      <c r="S874" s="59"/>
    </row>
    <row r="875" spans="6:19">
      <c r="F875" s="59"/>
      <c r="G875" s="203"/>
      <c r="H875" s="204"/>
      <c r="I875" s="205"/>
      <c r="J875" s="206"/>
      <c r="K875" s="204"/>
      <c r="L875" s="207"/>
      <c r="M875" s="204"/>
      <c r="N875" s="207"/>
      <c r="O875" s="204"/>
      <c r="P875" s="204"/>
      <c r="Q875" s="208"/>
      <c r="S875" s="59"/>
    </row>
    <row r="876" spans="6:19">
      <c r="F876" s="59"/>
      <c r="G876" s="203"/>
      <c r="H876" s="204"/>
      <c r="I876" s="205"/>
      <c r="J876" s="206"/>
      <c r="K876" s="204"/>
      <c r="L876" s="207"/>
      <c r="M876" s="204"/>
      <c r="N876" s="207"/>
      <c r="O876" s="204"/>
      <c r="P876" s="204"/>
      <c r="Q876" s="208"/>
      <c r="S876" s="59"/>
    </row>
    <row r="877" spans="6:19">
      <c r="F877" s="59"/>
      <c r="G877" s="203"/>
      <c r="H877" s="204"/>
      <c r="I877" s="205"/>
      <c r="J877" s="206"/>
      <c r="K877" s="204"/>
      <c r="L877" s="207"/>
      <c r="M877" s="204"/>
      <c r="N877" s="207"/>
      <c r="O877" s="204"/>
      <c r="P877" s="204"/>
      <c r="Q877" s="208"/>
      <c r="S877" s="59"/>
    </row>
    <row r="878" spans="6:19">
      <c r="F878" s="59"/>
      <c r="G878" s="203"/>
      <c r="H878" s="204"/>
      <c r="I878" s="205"/>
      <c r="J878" s="206"/>
      <c r="K878" s="204"/>
      <c r="L878" s="207"/>
      <c r="M878" s="204"/>
      <c r="N878" s="207"/>
      <c r="O878" s="204"/>
      <c r="P878" s="204"/>
      <c r="Q878" s="208"/>
      <c r="S878" s="59"/>
    </row>
    <row r="879" spans="6:19">
      <c r="F879" s="59"/>
      <c r="G879" s="203"/>
      <c r="H879" s="204"/>
      <c r="I879" s="205"/>
      <c r="J879" s="206"/>
      <c r="K879" s="204"/>
      <c r="L879" s="207"/>
      <c r="M879" s="204"/>
      <c r="N879" s="207"/>
      <c r="O879" s="204"/>
      <c r="P879" s="204"/>
      <c r="Q879" s="208"/>
      <c r="S879" s="59"/>
    </row>
    <row r="880" spans="6:19">
      <c r="F880" s="59"/>
      <c r="G880" s="203"/>
      <c r="H880" s="204"/>
      <c r="I880" s="205"/>
      <c r="J880" s="206"/>
      <c r="K880" s="204"/>
      <c r="L880" s="207"/>
      <c r="M880" s="204"/>
      <c r="N880" s="207"/>
      <c r="O880" s="204"/>
      <c r="P880" s="204"/>
      <c r="Q880" s="208"/>
      <c r="S880" s="59"/>
    </row>
    <row r="881" spans="6:19">
      <c r="F881" s="59"/>
      <c r="G881" s="203"/>
      <c r="H881" s="204"/>
      <c r="I881" s="205"/>
      <c r="J881" s="206"/>
      <c r="K881" s="204"/>
      <c r="L881" s="207"/>
      <c r="M881" s="204"/>
      <c r="N881" s="207"/>
      <c r="O881" s="204"/>
      <c r="P881" s="204"/>
      <c r="Q881" s="208"/>
      <c r="S881" s="59"/>
    </row>
    <row r="882" spans="6:19">
      <c r="F882" s="59"/>
      <c r="G882" s="203"/>
      <c r="H882" s="204"/>
      <c r="I882" s="205"/>
      <c r="J882" s="206"/>
      <c r="K882" s="204"/>
      <c r="L882" s="207"/>
      <c r="M882" s="204"/>
      <c r="N882" s="207"/>
      <c r="O882" s="204"/>
      <c r="P882" s="204"/>
      <c r="Q882" s="208"/>
      <c r="S882" s="59"/>
    </row>
    <row r="883" spans="6:19">
      <c r="F883" s="59"/>
      <c r="G883" s="203"/>
      <c r="H883" s="204"/>
      <c r="I883" s="205"/>
      <c r="J883" s="206"/>
      <c r="K883" s="204"/>
      <c r="L883" s="207"/>
      <c r="M883" s="204"/>
      <c r="N883" s="207"/>
      <c r="O883" s="204"/>
      <c r="P883" s="204"/>
      <c r="Q883" s="208"/>
      <c r="S883" s="59"/>
    </row>
    <row r="884" spans="6:19">
      <c r="F884" s="59"/>
      <c r="G884" s="203"/>
      <c r="H884" s="204"/>
      <c r="I884" s="205"/>
      <c r="J884" s="206"/>
      <c r="K884" s="204"/>
      <c r="L884" s="207"/>
      <c r="M884" s="204"/>
      <c r="N884" s="207"/>
      <c r="O884" s="204"/>
      <c r="P884" s="204"/>
      <c r="Q884" s="208"/>
      <c r="S884" s="59"/>
    </row>
    <row r="885" spans="6:19">
      <c r="F885" s="59"/>
      <c r="G885" s="203"/>
      <c r="H885" s="204"/>
      <c r="I885" s="205"/>
      <c r="J885" s="206"/>
      <c r="K885" s="204"/>
      <c r="L885" s="207"/>
      <c r="M885" s="204"/>
      <c r="N885" s="207"/>
      <c r="O885" s="204"/>
      <c r="P885" s="204"/>
      <c r="Q885" s="208"/>
      <c r="S885" s="59"/>
    </row>
    <row r="886" spans="6:19">
      <c r="F886" s="59"/>
      <c r="G886" s="203"/>
      <c r="H886" s="204"/>
      <c r="I886" s="205"/>
      <c r="J886" s="206"/>
      <c r="K886" s="204"/>
      <c r="L886" s="207"/>
      <c r="M886" s="204"/>
      <c r="N886" s="207"/>
      <c r="O886" s="204"/>
      <c r="P886" s="204"/>
      <c r="Q886" s="208"/>
      <c r="S886" s="59"/>
    </row>
    <row r="887" spans="6:19">
      <c r="F887" s="59"/>
      <c r="G887" s="203"/>
      <c r="H887" s="204"/>
      <c r="I887" s="205"/>
      <c r="J887" s="206"/>
      <c r="K887" s="204"/>
      <c r="L887" s="207"/>
      <c r="M887" s="204"/>
      <c r="N887" s="207"/>
      <c r="O887" s="204"/>
      <c r="P887" s="204"/>
      <c r="Q887" s="208"/>
      <c r="S887" s="59"/>
    </row>
    <row r="888" spans="6:19">
      <c r="F888" s="59"/>
      <c r="G888" s="203"/>
      <c r="H888" s="204"/>
      <c r="I888" s="205"/>
      <c r="J888" s="206"/>
      <c r="K888" s="204"/>
      <c r="L888" s="207"/>
      <c r="M888" s="204"/>
      <c r="N888" s="207"/>
      <c r="O888" s="204"/>
      <c r="P888" s="204"/>
      <c r="Q888" s="208"/>
      <c r="S888" s="59"/>
    </row>
    <row r="889" spans="6:19">
      <c r="F889" s="59"/>
      <c r="G889" s="203"/>
      <c r="H889" s="204"/>
      <c r="I889" s="205"/>
      <c r="J889" s="206"/>
      <c r="K889" s="204"/>
      <c r="L889" s="207"/>
      <c r="M889" s="204"/>
      <c r="N889" s="207"/>
      <c r="O889" s="204"/>
      <c r="P889" s="204"/>
      <c r="Q889" s="208"/>
      <c r="S889" s="59"/>
    </row>
    <row r="890" spans="6:19">
      <c r="F890" s="59"/>
      <c r="G890" s="203"/>
      <c r="H890" s="204"/>
      <c r="I890" s="205"/>
      <c r="J890" s="206"/>
      <c r="K890" s="204"/>
      <c r="L890" s="207"/>
      <c r="M890" s="204"/>
      <c r="N890" s="207"/>
      <c r="O890" s="204"/>
      <c r="P890" s="204"/>
      <c r="Q890" s="208"/>
      <c r="S890" s="59"/>
    </row>
    <row r="891" spans="6:19">
      <c r="F891" s="59"/>
      <c r="G891" s="203"/>
      <c r="H891" s="204"/>
      <c r="I891" s="205"/>
      <c r="J891" s="206"/>
      <c r="K891" s="204"/>
      <c r="L891" s="207"/>
      <c r="M891" s="204"/>
      <c r="N891" s="207"/>
      <c r="O891" s="204"/>
      <c r="P891" s="204"/>
      <c r="Q891" s="208"/>
      <c r="S891" s="59"/>
    </row>
    <row r="892" spans="6:19">
      <c r="F892" s="59"/>
      <c r="G892" s="203"/>
      <c r="H892" s="204"/>
      <c r="I892" s="205"/>
      <c r="J892" s="206"/>
      <c r="K892" s="204"/>
      <c r="L892" s="207"/>
      <c r="M892" s="204"/>
      <c r="N892" s="207"/>
      <c r="O892" s="204"/>
      <c r="P892" s="204"/>
      <c r="Q892" s="208"/>
      <c r="S892" s="59"/>
    </row>
    <row r="893" spans="6:19">
      <c r="F893" s="59"/>
      <c r="G893" s="203"/>
      <c r="H893" s="204"/>
      <c r="I893" s="205"/>
      <c r="J893" s="206"/>
      <c r="K893" s="204"/>
      <c r="L893" s="207"/>
      <c r="M893" s="204"/>
      <c r="N893" s="207"/>
      <c r="O893" s="204"/>
      <c r="P893" s="204"/>
      <c r="Q893" s="208"/>
      <c r="S893" s="59"/>
    </row>
    <row r="894" spans="6:19">
      <c r="F894" s="59"/>
      <c r="G894" s="203"/>
      <c r="H894" s="204"/>
      <c r="I894" s="205"/>
      <c r="J894" s="206"/>
      <c r="K894" s="204"/>
      <c r="L894" s="207"/>
      <c r="M894" s="204"/>
      <c r="N894" s="207"/>
      <c r="O894" s="204"/>
      <c r="P894" s="204"/>
      <c r="Q894" s="208"/>
      <c r="S894" s="59"/>
    </row>
    <row r="895" spans="6:19">
      <c r="F895" s="59"/>
      <c r="G895" s="203"/>
      <c r="H895" s="204"/>
      <c r="I895" s="205"/>
      <c r="J895" s="206"/>
      <c r="K895" s="204"/>
      <c r="L895" s="207"/>
      <c r="M895" s="204"/>
      <c r="N895" s="207"/>
      <c r="O895" s="204"/>
      <c r="P895" s="204"/>
      <c r="Q895" s="208"/>
      <c r="S895" s="59"/>
    </row>
    <row r="896" spans="6:19">
      <c r="F896" s="59"/>
      <c r="G896" s="203"/>
      <c r="H896" s="204"/>
      <c r="I896" s="205"/>
      <c r="J896" s="206"/>
      <c r="K896" s="204"/>
      <c r="L896" s="207"/>
      <c r="M896" s="204"/>
      <c r="N896" s="207"/>
      <c r="O896" s="204"/>
      <c r="P896" s="204"/>
      <c r="Q896" s="208"/>
      <c r="S896" s="59"/>
    </row>
    <row r="897" spans="6:19">
      <c r="F897" s="59"/>
      <c r="G897" s="203"/>
      <c r="H897" s="204"/>
      <c r="I897" s="205"/>
      <c r="J897" s="206"/>
      <c r="K897" s="204"/>
      <c r="L897" s="207"/>
      <c r="M897" s="204"/>
      <c r="N897" s="207"/>
      <c r="O897" s="204"/>
      <c r="P897" s="204"/>
      <c r="Q897" s="208"/>
      <c r="S897" s="59"/>
    </row>
    <row r="898" spans="6:19">
      <c r="F898" s="59"/>
      <c r="G898" s="203"/>
      <c r="H898" s="204"/>
      <c r="I898" s="205"/>
      <c r="J898" s="206"/>
      <c r="K898" s="204"/>
      <c r="L898" s="207"/>
      <c r="M898" s="204"/>
      <c r="N898" s="207"/>
      <c r="O898" s="204"/>
      <c r="P898" s="204"/>
      <c r="Q898" s="208"/>
      <c r="S898" s="59"/>
    </row>
    <row r="899" spans="6:19">
      <c r="F899" s="59"/>
      <c r="G899" s="203"/>
      <c r="H899" s="204"/>
      <c r="I899" s="205"/>
      <c r="J899" s="206"/>
      <c r="K899" s="204"/>
      <c r="L899" s="207"/>
      <c r="M899" s="204"/>
      <c r="N899" s="207"/>
      <c r="O899" s="204"/>
      <c r="P899" s="204"/>
      <c r="Q899" s="208"/>
      <c r="S899" s="59"/>
    </row>
    <row r="900" spans="6:19">
      <c r="F900" s="59"/>
      <c r="G900" s="203"/>
      <c r="H900" s="204"/>
      <c r="I900" s="205"/>
      <c r="J900" s="206"/>
      <c r="K900" s="204"/>
      <c r="L900" s="207"/>
      <c r="M900" s="204"/>
      <c r="N900" s="207"/>
      <c r="O900" s="204"/>
      <c r="P900" s="204"/>
      <c r="Q900" s="208"/>
      <c r="S900" s="59"/>
    </row>
    <row r="901" spans="6:19">
      <c r="F901" s="59"/>
      <c r="G901" s="203"/>
      <c r="H901" s="204"/>
      <c r="I901" s="205"/>
      <c r="J901" s="206"/>
      <c r="K901" s="204"/>
      <c r="L901" s="207"/>
      <c r="M901" s="204"/>
      <c r="N901" s="207"/>
      <c r="O901" s="204"/>
      <c r="P901" s="204"/>
      <c r="Q901" s="208"/>
      <c r="S901" s="59"/>
    </row>
    <row r="902" spans="6:19">
      <c r="F902" s="59"/>
      <c r="G902" s="203"/>
      <c r="H902" s="204"/>
      <c r="I902" s="205"/>
      <c r="J902" s="206"/>
      <c r="K902" s="204"/>
      <c r="L902" s="207"/>
      <c r="M902" s="204"/>
      <c r="N902" s="207"/>
      <c r="O902" s="204"/>
      <c r="P902" s="204"/>
      <c r="Q902" s="208"/>
      <c r="S902" s="59"/>
    </row>
    <row r="903" spans="6:19">
      <c r="F903" s="59"/>
      <c r="G903" s="203"/>
      <c r="H903" s="204"/>
      <c r="I903" s="205"/>
      <c r="J903" s="206"/>
      <c r="K903" s="204"/>
      <c r="L903" s="207"/>
      <c r="M903" s="204"/>
      <c r="N903" s="207"/>
      <c r="O903" s="204"/>
      <c r="P903" s="204"/>
      <c r="Q903" s="208"/>
      <c r="S903" s="59"/>
    </row>
    <row r="904" spans="6:19">
      <c r="F904" s="59"/>
      <c r="G904" s="203"/>
      <c r="H904" s="204"/>
      <c r="I904" s="205"/>
      <c r="J904" s="206"/>
      <c r="K904" s="204"/>
      <c r="L904" s="207"/>
      <c r="M904" s="204"/>
      <c r="N904" s="207"/>
      <c r="O904" s="204"/>
      <c r="P904" s="204"/>
      <c r="Q904" s="208"/>
      <c r="S904" s="59"/>
    </row>
    <row r="905" spans="6:19">
      <c r="F905" s="59"/>
      <c r="G905" s="203"/>
      <c r="H905" s="204"/>
      <c r="I905" s="205"/>
      <c r="J905" s="206"/>
      <c r="K905" s="204"/>
      <c r="L905" s="207"/>
      <c r="M905" s="204"/>
      <c r="N905" s="207"/>
      <c r="O905" s="204"/>
      <c r="P905" s="204"/>
      <c r="Q905" s="208"/>
      <c r="S905" s="59"/>
    </row>
    <row r="906" spans="6:19">
      <c r="F906" s="59"/>
      <c r="G906" s="203"/>
      <c r="H906" s="204"/>
      <c r="I906" s="205"/>
      <c r="J906" s="206"/>
      <c r="K906" s="204"/>
      <c r="L906" s="207"/>
      <c r="M906" s="204"/>
      <c r="N906" s="207"/>
      <c r="O906" s="204"/>
      <c r="P906" s="204"/>
      <c r="Q906" s="208"/>
      <c r="S906" s="59"/>
    </row>
    <row r="907" spans="6:19">
      <c r="F907" s="59"/>
      <c r="G907" s="203"/>
      <c r="H907" s="204"/>
      <c r="I907" s="205"/>
      <c r="J907" s="206"/>
      <c r="K907" s="204"/>
      <c r="L907" s="207"/>
      <c r="M907" s="204"/>
      <c r="N907" s="207"/>
      <c r="O907" s="204"/>
      <c r="P907" s="204"/>
      <c r="Q907" s="208"/>
      <c r="S907" s="59"/>
    </row>
    <row r="908" spans="6:19">
      <c r="F908" s="59"/>
      <c r="G908" s="203"/>
      <c r="H908" s="204"/>
      <c r="I908" s="205"/>
      <c r="J908" s="206"/>
      <c r="K908" s="204"/>
      <c r="L908" s="207"/>
      <c r="M908" s="204"/>
      <c r="N908" s="207"/>
      <c r="O908" s="204"/>
      <c r="P908" s="204"/>
      <c r="Q908" s="208"/>
      <c r="S908" s="59"/>
    </row>
    <row r="909" spans="6:19">
      <c r="F909" s="59"/>
      <c r="G909" s="203"/>
      <c r="H909" s="204"/>
      <c r="I909" s="205"/>
      <c r="J909" s="206"/>
      <c r="K909" s="204"/>
      <c r="L909" s="207"/>
      <c r="M909" s="204"/>
      <c r="N909" s="207"/>
      <c r="O909" s="204"/>
      <c r="P909" s="204"/>
      <c r="Q909" s="208"/>
      <c r="S909" s="59"/>
    </row>
    <row r="910" spans="6:19">
      <c r="F910" s="59"/>
      <c r="G910" s="203"/>
      <c r="H910" s="204"/>
      <c r="I910" s="205"/>
      <c r="J910" s="206"/>
      <c r="K910" s="204"/>
      <c r="L910" s="207"/>
      <c r="M910" s="204"/>
      <c r="N910" s="207"/>
      <c r="O910" s="204"/>
      <c r="P910" s="204"/>
      <c r="Q910" s="208"/>
      <c r="S910" s="59"/>
    </row>
    <row r="911" spans="6:19">
      <c r="F911" s="59"/>
      <c r="G911" s="203"/>
      <c r="H911" s="204"/>
      <c r="I911" s="205"/>
      <c r="J911" s="206"/>
      <c r="K911" s="204"/>
      <c r="L911" s="207"/>
      <c r="M911" s="204"/>
      <c r="N911" s="207"/>
      <c r="O911" s="204"/>
      <c r="P911" s="204"/>
      <c r="Q911" s="208"/>
      <c r="S911" s="59"/>
    </row>
    <row r="912" spans="6:19">
      <c r="F912" s="59"/>
      <c r="G912" s="203"/>
      <c r="H912" s="204"/>
      <c r="I912" s="205"/>
      <c r="J912" s="206"/>
      <c r="K912" s="204"/>
      <c r="L912" s="207"/>
      <c r="M912" s="204"/>
      <c r="N912" s="207"/>
      <c r="O912" s="204"/>
      <c r="P912" s="204"/>
      <c r="Q912" s="208"/>
      <c r="S912" s="59"/>
    </row>
    <row r="913" spans="6:19">
      <c r="F913" s="59"/>
      <c r="G913" s="203"/>
      <c r="H913" s="204"/>
      <c r="I913" s="205"/>
      <c r="J913" s="206"/>
      <c r="K913" s="204"/>
      <c r="L913" s="207"/>
      <c r="M913" s="204"/>
      <c r="N913" s="207"/>
      <c r="O913" s="204"/>
      <c r="P913" s="204"/>
      <c r="Q913" s="208"/>
      <c r="S913" s="59"/>
    </row>
    <row r="914" spans="6:19">
      <c r="F914" s="59"/>
      <c r="G914" s="203"/>
      <c r="H914" s="204"/>
      <c r="I914" s="205"/>
      <c r="J914" s="206"/>
      <c r="K914" s="204"/>
      <c r="L914" s="207"/>
      <c r="M914" s="204"/>
      <c r="N914" s="207"/>
      <c r="O914" s="204"/>
      <c r="P914" s="204"/>
      <c r="Q914" s="208"/>
      <c r="S914" s="59"/>
    </row>
    <row r="915" spans="6:19">
      <c r="F915" s="59"/>
      <c r="G915" s="203"/>
      <c r="H915" s="204"/>
      <c r="I915" s="205"/>
      <c r="J915" s="206"/>
      <c r="K915" s="204"/>
      <c r="L915" s="207"/>
      <c r="M915" s="204"/>
      <c r="N915" s="207"/>
      <c r="O915" s="204"/>
      <c r="P915" s="204"/>
      <c r="Q915" s="208"/>
      <c r="S915" s="59"/>
    </row>
    <row r="916" spans="6:19">
      <c r="F916" s="59"/>
      <c r="G916" s="203"/>
      <c r="H916" s="204"/>
      <c r="I916" s="205"/>
      <c r="J916" s="206"/>
      <c r="K916" s="204"/>
      <c r="L916" s="207"/>
      <c r="M916" s="204"/>
      <c r="N916" s="207"/>
      <c r="O916" s="204"/>
      <c r="P916" s="204"/>
      <c r="Q916" s="208"/>
      <c r="S916" s="59"/>
    </row>
    <row r="917" spans="6:19">
      <c r="F917" s="59"/>
      <c r="G917" s="203"/>
      <c r="H917" s="204"/>
      <c r="I917" s="205"/>
      <c r="J917" s="206"/>
      <c r="K917" s="204"/>
      <c r="L917" s="207"/>
      <c r="M917" s="204"/>
      <c r="N917" s="207"/>
      <c r="O917" s="204"/>
      <c r="P917" s="204"/>
      <c r="Q917" s="208"/>
      <c r="S917" s="59"/>
    </row>
    <row r="918" spans="6:19">
      <c r="F918" s="59"/>
      <c r="G918" s="203"/>
      <c r="H918" s="204"/>
      <c r="I918" s="205"/>
      <c r="J918" s="206"/>
      <c r="K918" s="204"/>
      <c r="L918" s="207"/>
      <c r="M918" s="204"/>
      <c r="N918" s="207"/>
      <c r="O918" s="204"/>
      <c r="P918" s="204"/>
      <c r="Q918" s="208"/>
      <c r="S918" s="59"/>
    </row>
    <row r="919" spans="6:19">
      <c r="F919" s="59"/>
      <c r="G919" s="203"/>
      <c r="H919" s="204"/>
      <c r="I919" s="205"/>
      <c r="J919" s="206"/>
      <c r="K919" s="204"/>
      <c r="L919" s="207"/>
      <c r="M919" s="204"/>
      <c r="N919" s="207"/>
      <c r="O919" s="204"/>
      <c r="P919" s="204"/>
      <c r="Q919" s="208"/>
      <c r="S919" s="59"/>
    </row>
    <row r="920" spans="6:19">
      <c r="F920" s="59"/>
      <c r="G920" s="203"/>
      <c r="H920" s="204"/>
      <c r="I920" s="205"/>
      <c r="J920" s="206"/>
      <c r="K920" s="204"/>
      <c r="L920" s="207"/>
      <c r="M920" s="204"/>
      <c r="N920" s="207"/>
      <c r="O920" s="204"/>
      <c r="P920" s="204"/>
      <c r="Q920" s="208"/>
      <c r="S920" s="59"/>
    </row>
    <row r="921" spans="6:19">
      <c r="F921" s="59"/>
      <c r="G921" s="203"/>
      <c r="H921" s="204"/>
      <c r="I921" s="205"/>
      <c r="J921" s="206"/>
      <c r="K921" s="204"/>
      <c r="L921" s="207"/>
      <c r="M921" s="204"/>
      <c r="N921" s="207"/>
      <c r="O921" s="204"/>
      <c r="P921" s="204"/>
      <c r="Q921" s="208"/>
      <c r="S921" s="59"/>
    </row>
    <row r="922" spans="6:19">
      <c r="F922" s="59"/>
      <c r="G922" s="203"/>
      <c r="H922" s="204"/>
      <c r="I922" s="205"/>
      <c r="J922" s="206"/>
      <c r="K922" s="204"/>
      <c r="L922" s="207"/>
      <c r="M922" s="204"/>
      <c r="N922" s="207"/>
      <c r="O922" s="204"/>
      <c r="P922" s="204"/>
      <c r="Q922" s="208"/>
      <c r="S922" s="59"/>
    </row>
    <row r="923" spans="6:19">
      <c r="F923" s="59"/>
      <c r="G923" s="203"/>
      <c r="H923" s="204"/>
      <c r="I923" s="205"/>
      <c r="J923" s="206"/>
      <c r="K923" s="204"/>
      <c r="L923" s="207"/>
      <c r="M923" s="204"/>
      <c r="N923" s="207"/>
      <c r="O923" s="204"/>
      <c r="P923" s="204"/>
      <c r="Q923" s="208"/>
      <c r="S923" s="59"/>
    </row>
    <row r="924" spans="6:19">
      <c r="F924" s="59"/>
      <c r="G924" s="203"/>
      <c r="H924" s="204"/>
      <c r="I924" s="205"/>
      <c r="J924" s="206"/>
      <c r="K924" s="204"/>
      <c r="L924" s="207"/>
      <c r="M924" s="204"/>
      <c r="N924" s="207"/>
      <c r="O924" s="204"/>
      <c r="P924" s="204"/>
      <c r="Q924" s="208"/>
      <c r="S924" s="59"/>
    </row>
    <row r="925" spans="6:19">
      <c r="F925" s="59"/>
      <c r="G925" s="203"/>
      <c r="H925" s="204"/>
      <c r="I925" s="205"/>
      <c r="J925" s="206"/>
      <c r="K925" s="204"/>
      <c r="L925" s="207"/>
      <c r="M925" s="204"/>
      <c r="N925" s="207"/>
      <c r="O925" s="204"/>
      <c r="P925" s="204"/>
      <c r="Q925" s="208"/>
      <c r="S925" s="59"/>
    </row>
    <row r="926" spans="6:19">
      <c r="F926" s="59"/>
      <c r="G926" s="203"/>
      <c r="H926" s="204"/>
      <c r="I926" s="205"/>
      <c r="J926" s="206"/>
      <c r="K926" s="204"/>
      <c r="L926" s="207"/>
      <c r="M926" s="204"/>
      <c r="N926" s="207"/>
      <c r="O926" s="204"/>
      <c r="P926" s="204"/>
      <c r="Q926" s="208"/>
      <c r="S926" s="59"/>
    </row>
    <row r="927" spans="6:19">
      <c r="F927" s="59"/>
      <c r="G927" s="203"/>
      <c r="H927" s="204"/>
      <c r="I927" s="205"/>
      <c r="J927" s="206"/>
      <c r="K927" s="204"/>
      <c r="L927" s="207"/>
      <c r="M927" s="204"/>
      <c r="N927" s="207"/>
      <c r="O927" s="204"/>
      <c r="P927" s="204"/>
      <c r="Q927" s="208"/>
      <c r="S927" s="59"/>
    </row>
    <row r="928" spans="6:19">
      <c r="F928" s="59"/>
      <c r="G928" s="203"/>
      <c r="H928" s="204"/>
      <c r="I928" s="205"/>
      <c r="J928" s="206"/>
      <c r="K928" s="204"/>
      <c r="L928" s="207"/>
      <c r="M928" s="204"/>
      <c r="N928" s="207"/>
      <c r="O928" s="204"/>
      <c r="P928" s="204"/>
      <c r="Q928" s="208"/>
      <c r="S928" s="59"/>
    </row>
    <row r="929" spans="6:19">
      <c r="F929" s="59"/>
      <c r="G929" s="203"/>
      <c r="H929" s="204"/>
      <c r="I929" s="205"/>
      <c r="J929" s="206"/>
      <c r="K929" s="204"/>
      <c r="L929" s="207"/>
      <c r="M929" s="204"/>
      <c r="N929" s="207"/>
      <c r="O929" s="204"/>
      <c r="P929" s="204"/>
      <c r="Q929" s="208"/>
      <c r="S929" s="59"/>
    </row>
    <row r="930" spans="6:19">
      <c r="F930" s="59"/>
      <c r="G930" s="203"/>
      <c r="H930" s="204"/>
      <c r="I930" s="205"/>
      <c r="J930" s="206"/>
      <c r="K930" s="204"/>
      <c r="L930" s="207"/>
      <c r="M930" s="204"/>
      <c r="N930" s="207"/>
      <c r="O930" s="204"/>
      <c r="P930" s="204"/>
      <c r="Q930" s="208"/>
      <c r="S930" s="59"/>
    </row>
    <row r="931" spans="6:19">
      <c r="F931" s="59"/>
      <c r="G931" s="203"/>
      <c r="H931" s="204"/>
      <c r="I931" s="205"/>
      <c r="J931" s="206"/>
      <c r="K931" s="204"/>
      <c r="L931" s="207"/>
      <c r="M931" s="204"/>
      <c r="N931" s="207"/>
      <c r="O931" s="204"/>
      <c r="P931" s="204"/>
      <c r="Q931" s="208"/>
      <c r="S931" s="59"/>
    </row>
    <row r="932" spans="6:19">
      <c r="F932" s="59"/>
      <c r="G932" s="203"/>
      <c r="H932" s="204"/>
      <c r="I932" s="205"/>
      <c r="J932" s="206"/>
      <c r="K932" s="204"/>
      <c r="L932" s="207"/>
      <c r="M932" s="204"/>
      <c r="N932" s="207"/>
      <c r="O932" s="204"/>
      <c r="P932" s="204"/>
      <c r="Q932" s="208"/>
      <c r="S932" s="59"/>
    </row>
    <row r="933" spans="6:19">
      <c r="F933" s="59"/>
      <c r="G933" s="203"/>
      <c r="H933" s="204"/>
      <c r="I933" s="205"/>
      <c r="J933" s="206"/>
      <c r="K933" s="204"/>
      <c r="L933" s="207"/>
      <c r="M933" s="204"/>
      <c r="N933" s="207"/>
      <c r="O933" s="204"/>
      <c r="P933" s="204"/>
      <c r="Q933" s="208"/>
      <c r="S933" s="59"/>
    </row>
    <row r="934" spans="6:19">
      <c r="F934" s="59"/>
      <c r="G934" s="203"/>
      <c r="H934" s="204"/>
      <c r="I934" s="205"/>
      <c r="J934" s="206"/>
      <c r="K934" s="204"/>
      <c r="L934" s="207"/>
      <c r="M934" s="204"/>
      <c r="N934" s="207"/>
      <c r="O934" s="204"/>
      <c r="P934" s="204"/>
      <c r="Q934" s="208"/>
      <c r="S934" s="59"/>
    </row>
    <row r="935" spans="6:19">
      <c r="F935" s="59"/>
      <c r="G935" s="203"/>
      <c r="H935" s="204"/>
      <c r="I935" s="205"/>
      <c r="J935" s="206"/>
      <c r="K935" s="204"/>
      <c r="L935" s="207"/>
      <c r="M935" s="204"/>
      <c r="N935" s="207"/>
      <c r="O935" s="204"/>
      <c r="P935" s="204"/>
      <c r="Q935" s="208"/>
      <c r="S935" s="59"/>
    </row>
    <row r="936" spans="6:19">
      <c r="F936" s="59"/>
      <c r="G936" s="203"/>
      <c r="H936" s="204"/>
      <c r="I936" s="205"/>
      <c r="J936" s="206"/>
      <c r="K936" s="204"/>
      <c r="L936" s="207"/>
      <c r="M936" s="204"/>
      <c r="N936" s="207"/>
      <c r="O936" s="204"/>
      <c r="P936" s="204"/>
      <c r="Q936" s="208"/>
      <c r="S936" s="59"/>
    </row>
    <row r="937" spans="6:19">
      <c r="F937" s="59"/>
      <c r="G937" s="203"/>
      <c r="H937" s="204"/>
      <c r="I937" s="205"/>
      <c r="J937" s="206"/>
      <c r="K937" s="204"/>
      <c r="L937" s="207"/>
      <c r="M937" s="204"/>
      <c r="N937" s="207"/>
      <c r="O937" s="204"/>
      <c r="P937" s="204"/>
      <c r="Q937" s="208"/>
      <c r="S937" s="59"/>
    </row>
    <row r="938" spans="6:19">
      <c r="F938" s="59"/>
      <c r="G938" s="203"/>
      <c r="H938" s="204"/>
      <c r="I938" s="205"/>
      <c r="J938" s="206"/>
      <c r="K938" s="204"/>
      <c r="L938" s="207"/>
      <c r="M938" s="204"/>
      <c r="N938" s="207"/>
      <c r="O938" s="204"/>
      <c r="P938" s="204"/>
      <c r="Q938" s="208"/>
      <c r="S938" s="59"/>
    </row>
    <row r="939" spans="6:19">
      <c r="F939" s="59"/>
      <c r="G939" s="203"/>
      <c r="H939" s="204"/>
      <c r="I939" s="205"/>
      <c r="J939" s="206"/>
      <c r="K939" s="204"/>
      <c r="L939" s="207"/>
      <c r="M939" s="204"/>
      <c r="N939" s="207"/>
      <c r="O939" s="204"/>
      <c r="P939" s="204"/>
      <c r="Q939" s="208"/>
      <c r="S939" s="59"/>
    </row>
    <row r="940" spans="6:19">
      <c r="F940" s="59"/>
      <c r="G940" s="203"/>
      <c r="H940" s="204"/>
      <c r="I940" s="205"/>
      <c r="J940" s="206"/>
      <c r="K940" s="204"/>
      <c r="L940" s="207"/>
      <c r="M940" s="204"/>
      <c r="N940" s="207"/>
      <c r="O940" s="204"/>
      <c r="P940" s="204"/>
      <c r="Q940" s="208"/>
      <c r="S940" s="59"/>
    </row>
    <row r="941" spans="6:19">
      <c r="F941" s="59"/>
      <c r="G941" s="203"/>
      <c r="H941" s="204"/>
      <c r="I941" s="205"/>
      <c r="J941" s="206"/>
      <c r="K941" s="204"/>
      <c r="L941" s="207"/>
      <c r="M941" s="204"/>
      <c r="N941" s="207"/>
      <c r="O941" s="204"/>
      <c r="P941" s="204"/>
      <c r="Q941" s="208"/>
      <c r="S941" s="59"/>
    </row>
    <row r="942" spans="6:19">
      <c r="F942" s="59"/>
      <c r="G942" s="203"/>
      <c r="H942" s="204"/>
      <c r="I942" s="205"/>
      <c r="J942" s="206"/>
      <c r="K942" s="204"/>
      <c r="L942" s="207"/>
      <c r="M942" s="204"/>
      <c r="N942" s="207"/>
      <c r="O942" s="204"/>
      <c r="P942" s="204"/>
      <c r="Q942" s="208"/>
      <c r="S942" s="59"/>
    </row>
    <row r="943" spans="6:19">
      <c r="F943" s="59"/>
      <c r="G943" s="203"/>
      <c r="H943" s="204"/>
      <c r="I943" s="205"/>
      <c r="J943" s="206"/>
      <c r="K943" s="204"/>
      <c r="L943" s="207"/>
      <c r="M943" s="204"/>
      <c r="N943" s="207"/>
      <c r="O943" s="204"/>
      <c r="P943" s="204"/>
      <c r="Q943" s="208"/>
      <c r="S943" s="59"/>
    </row>
    <row r="944" spans="6:19">
      <c r="F944" s="59"/>
      <c r="G944" s="203"/>
      <c r="H944" s="204"/>
      <c r="I944" s="205"/>
      <c r="J944" s="206"/>
      <c r="K944" s="204"/>
      <c r="L944" s="207"/>
      <c r="M944" s="204"/>
      <c r="N944" s="207"/>
      <c r="O944" s="204"/>
      <c r="P944" s="204"/>
      <c r="Q944" s="208"/>
      <c r="S944" s="59"/>
    </row>
    <row r="945" spans="6:19">
      <c r="F945" s="59"/>
      <c r="G945" s="203"/>
      <c r="H945" s="204"/>
      <c r="I945" s="205"/>
      <c r="J945" s="206"/>
      <c r="K945" s="204"/>
      <c r="L945" s="207"/>
      <c r="M945" s="204"/>
      <c r="N945" s="207"/>
      <c r="O945" s="204"/>
      <c r="P945" s="204"/>
      <c r="Q945" s="208"/>
      <c r="S945" s="59"/>
    </row>
    <row r="946" spans="6:19">
      <c r="F946" s="59"/>
      <c r="G946" s="203"/>
      <c r="H946" s="204"/>
      <c r="I946" s="205"/>
      <c r="J946" s="206"/>
      <c r="K946" s="204"/>
      <c r="L946" s="207"/>
      <c r="M946" s="204"/>
      <c r="N946" s="207"/>
      <c r="O946" s="204"/>
      <c r="P946" s="204"/>
      <c r="Q946" s="208"/>
      <c r="S946" s="59"/>
    </row>
    <row r="947" spans="6:19">
      <c r="F947" s="59"/>
      <c r="G947" s="203"/>
      <c r="H947" s="204"/>
      <c r="I947" s="205"/>
      <c r="J947" s="206"/>
      <c r="K947" s="204"/>
      <c r="L947" s="207"/>
      <c r="M947" s="204"/>
      <c r="N947" s="207"/>
      <c r="O947" s="204"/>
      <c r="P947" s="204"/>
      <c r="Q947" s="208"/>
      <c r="S947" s="59"/>
    </row>
    <row r="948" spans="6:19">
      <c r="F948" s="59"/>
      <c r="G948" s="203"/>
      <c r="H948" s="204"/>
      <c r="I948" s="205"/>
      <c r="J948" s="206"/>
      <c r="K948" s="204"/>
      <c r="L948" s="207"/>
      <c r="M948" s="204"/>
      <c r="N948" s="207"/>
      <c r="O948" s="204"/>
      <c r="P948" s="204"/>
      <c r="Q948" s="208"/>
      <c r="S948" s="59"/>
    </row>
    <row r="949" spans="6:19">
      <c r="F949" s="59"/>
      <c r="G949" s="203"/>
      <c r="H949" s="204"/>
      <c r="I949" s="205"/>
      <c r="J949" s="206"/>
      <c r="K949" s="204"/>
      <c r="L949" s="207"/>
      <c r="M949" s="204"/>
      <c r="N949" s="207"/>
      <c r="O949" s="204"/>
      <c r="P949" s="204"/>
      <c r="Q949" s="208"/>
      <c r="S949" s="59"/>
    </row>
    <row r="950" spans="6:19">
      <c r="F950" s="59"/>
      <c r="G950" s="203"/>
      <c r="H950" s="204"/>
      <c r="I950" s="205"/>
      <c r="J950" s="206"/>
      <c r="K950" s="204"/>
      <c r="L950" s="207"/>
      <c r="M950" s="204"/>
      <c r="N950" s="207"/>
      <c r="O950" s="204"/>
      <c r="P950" s="204"/>
      <c r="Q950" s="208"/>
      <c r="S950" s="59"/>
    </row>
    <row r="951" spans="6:19">
      <c r="F951" s="59"/>
      <c r="G951" s="203"/>
      <c r="H951" s="204"/>
      <c r="I951" s="205"/>
      <c r="J951" s="206"/>
      <c r="K951" s="204"/>
      <c r="L951" s="207"/>
      <c r="M951" s="204"/>
      <c r="N951" s="207"/>
      <c r="O951" s="204"/>
      <c r="P951" s="204"/>
      <c r="Q951" s="208"/>
      <c r="S951" s="59"/>
    </row>
    <row r="952" spans="6:19">
      <c r="F952" s="59"/>
      <c r="G952" s="203"/>
      <c r="H952" s="204"/>
      <c r="I952" s="205"/>
      <c r="J952" s="206"/>
      <c r="K952" s="204"/>
      <c r="L952" s="207"/>
      <c r="M952" s="204"/>
      <c r="N952" s="207"/>
      <c r="O952" s="204"/>
      <c r="P952" s="204"/>
      <c r="Q952" s="208"/>
      <c r="S952" s="59"/>
    </row>
    <row r="953" spans="6:19">
      <c r="F953" s="59"/>
      <c r="G953" s="203"/>
      <c r="H953" s="204"/>
      <c r="I953" s="205"/>
      <c r="J953" s="206"/>
      <c r="K953" s="204"/>
      <c r="L953" s="207"/>
      <c r="M953" s="204"/>
      <c r="N953" s="207"/>
      <c r="O953" s="204"/>
      <c r="P953" s="204"/>
      <c r="Q953" s="208"/>
      <c r="S953" s="59"/>
    </row>
    <row r="954" spans="6:19">
      <c r="F954" s="59"/>
      <c r="G954" s="203"/>
      <c r="H954" s="204"/>
      <c r="I954" s="205"/>
      <c r="J954" s="206"/>
      <c r="K954" s="204"/>
      <c r="L954" s="207"/>
      <c r="M954" s="204"/>
      <c r="N954" s="207"/>
      <c r="O954" s="204"/>
      <c r="P954" s="204"/>
      <c r="Q954" s="208"/>
      <c r="S954" s="59"/>
    </row>
    <row r="955" spans="6:19">
      <c r="F955" s="59"/>
      <c r="G955" s="203"/>
      <c r="H955" s="204"/>
      <c r="I955" s="205"/>
      <c r="J955" s="206"/>
      <c r="K955" s="204"/>
      <c r="L955" s="207"/>
      <c r="M955" s="204"/>
      <c r="N955" s="207"/>
      <c r="O955" s="204"/>
      <c r="P955" s="204"/>
      <c r="Q955" s="208"/>
      <c r="S955" s="59"/>
    </row>
    <row r="956" spans="6:19">
      <c r="F956" s="59"/>
      <c r="G956" s="203"/>
      <c r="H956" s="204"/>
      <c r="I956" s="205"/>
      <c r="J956" s="206"/>
      <c r="K956" s="204"/>
      <c r="L956" s="207"/>
      <c r="M956" s="204"/>
      <c r="N956" s="207"/>
      <c r="O956" s="204"/>
      <c r="P956" s="204"/>
      <c r="Q956" s="208"/>
      <c r="S956" s="59"/>
    </row>
    <row r="957" spans="6:19">
      <c r="F957" s="59"/>
      <c r="G957" s="203"/>
      <c r="H957" s="204"/>
      <c r="I957" s="205"/>
      <c r="J957" s="206"/>
      <c r="K957" s="204"/>
      <c r="L957" s="207"/>
      <c r="M957" s="204"/>
      <c r="N957" s="207"/>
      <c r="O957" s="204"/>
      <c r="P957" s="204"/>
      <c r="Q957" s="208"/>
      <c r="S957" s="59"/>
    </row>
    <row r="958" spans="6:19">
      <c r="F958" s="59"/>
      <c r="G958" s="203"/>
      <c r="H958" s="204"/>
      <c r="I958" s="205"/>
      <c r="J958" s="206"/>
      <c r="K958" s="204"/>
      <c r="L958" s="207"/>
      <c r="M958" s="204"/>
      <c r="N958" s="207"/>
      <c r="O958" s="204"/>
      <c r="P958" s="204"/>
      <c r="Q958" s="208"/>
      <c r="S958" s="59"/>
    </row>
    <row r="959" spans="6:19">
      <c r="F959" s="59"/>
      <c r="G959" s="203"/>
      <c r="H959" s="204"/>
      <c r="I959" s="205"/>
      <c r="J959" s="206"/>
      <c r="K959" s="204"/>
      <c r="L959" s="207"/>
      <c r="M959" s="204"/>
      <c r="N959" s="207"/>
      <c r="O959" s="204"/>
      <c r="P959" s="204"/>
      <c r="Q959" s="208"/>
      <c r="S959" s="59"/>
    </row>
    <row r="960" spans="6:19">
      <c r="F960" s="59"/>
      <c r="G960" s="203"/>
      <c r="H960" s="204"/>
      <c r="I960" s="205"/>
      <c r="J960" s="206"/>
      <c r="K960" s="204"/>
      <c r="L960" s="207"/>
      <c r="M960" s="204"/>
      <c r="N960" s="207"/>
      <c r="O960" s="204"/>
      <c r="P960" s="204"/>
      <c r="Q960" s="208"/>
      <c r="S960" s="59"/>
    </row>
    <row r="961" spans="6:19">
      <c r="F961" s="59"/>
      <c r="G961" s="203"/>
      <c r="H961" s="204"/>
      <c r="I961" s="205"/>
      <c r="J961" s="206"/>
      <c r="K961" s="204"/>
      <c r="L961" s="207"/>
      <c r="M961" s="204"/>
      <c r="N961" s="207"/>
      <c r="O961" s="204"/>
      <c r="P961" s="204"/>
      <c r="Q961" s="208"/>
      <c r="S961" s="59"/>
    </row>
    <row r="962" spans="6:19">
      <c r="F962" s="59"/>
      <c r="G962" s="203"/>
      <c r="H962" s="204"/>
      <c r="I962" s="205"/>
      <c r="J962" s="206"/>
      <c r="K962" s="204"/>
      <c r="L962" s="207"/>
      <c r="M962" s="204"/>
      <c r="N962" s="207"/>
      <c r="O962" s="204"/>
      <c r="P962" s="204"/>
      <c r="Q962" s="208"/>
      <c r="S962" s="59"/>
    </row>
    <row r="963" spans="6:19">
      <c r="F963" s="59"/>
      <c r="G963" s="203"/>
      <c r="H963" s="204"/>
      <c r="I963" s="205"/>
      <c r="J963" s="206"/>
      <c r="K963" s="204"/>
      <c r="L963" s="207"/>
      <c r="M963" s="204"/>
      <c r="N963" s="207"/>
      <c r="O963" s="204"/>
      <c r="P963" s="204"/>
      <c r="Q963" s="208"/>
      <c r="S963" s="59"/>
    </row>
    <row r="964" spans="6:19">
      <c r="F964" s="59"/>
      <c r="G964" s="203"/>
      <c r="H964" s="204"/>
      <c r="I964" s="205"/>
      <c r="J964" s="206"/>
      <c r="K964" s="204"/>
      <c r="L964" s="207"/>
      <c r="M964" s="204"/>
      <c r="N964" s="207"/>
      <c r="O964" s="204"/>
      <c r="P964" s="204"/>
      <c r="Q964" s="208"/>
      <c r="S964" s="59"/>
    </row>
    <row r="965" spans="6:19">
      <c r="F965" s="59"/>
      <c r="G965" s="203"/>
      <c r="H965" s="204"/>
      <c r="I965" s="205"/>
      <c r="J965" s="206"/>
      <c r="K965" s="204"/>
      <c r="L965" s="207"/>
      <c r="M965" s="204"/>
      <c r="N965" s="207"/>
      <c r="O965" s="204"/>
      <c r="P965" s="204"/>
      <c r="Q965" s="208"/>
      <c r="S965" s="59"/>
    </row>
    <row r="966" spans="6:19">
      <c r="F966" s="59"/>
      <c r="G966" s="203"/>
      <c r="H966" s="204"/>
      <c r="I966" s="205"/>
      <c r="J966" s="206"/>
      <c r="K966" s="204"/>
      <c r="L966" s="207"/>
      <c r="M966" s="204"/>
      <c r="N966" s="207"/>
      <c r="O966" s="204"/>
      <c r="P966" s="204"/>
      <c r="Q966" s="208"/>
      <c r="S966" s="59"/>
    </row>
    <row r="967" spans="6:19">
      <c r="F967" s="59"/>
      <c r="G967" s="203"/>
      <c r="H967" s="204"/>
      <c r="I967" s="205"/>
      <c r="J967" s="206"/>
      <c r="K967" s="204"/>
      <c r="L967" s="207"/>
      <c r="M967" s="204"/>
      <c r="N967" s="207"/>
      <c r="O967" s="204"/>
      <c r="P967" s="204"/>
      <c r="Q967" s="208"/>
      <c r="S967" s="59"/>
    </row>
    <row r="968" spans="6:19">
      <c r="F968" s="59"/>
      <c r="G968" s="203"/>
      <c r="H968" s="204"/>
      <c r="I968" s="205"/>
      <c r="J968" s="206"/>
      <c r="K968" s="204"/>
      <c r="L968" s="207"/>
      <c r="M968" s="204"/>
      <c r="N968" s="207"/>
      <c r="O968" s="204"/>
      <c r="P968" s="204"/>
      <c r="Q968" s="208"/>
      <c r="S968" s="59"/>
    </row>
    <row r="969" spans="6:19">
      <c r="F969" s="59"/>
      <c r="G969" s="203"/>
      <c r="H969" s="204"/>
      <c r="I969" s="205"/>
      <c r="J969" s="206"/>
      <c r="K969" s="204"/>
      <c r="L969" s="207"/>
      <c r="M969" s="204"/>
      <c r="N969" s="207"/>
      <c r="O969" s="204"/>
      <c r="P969" s="204"/>
      <c r="Q969" s="208"/>
      <c r="S969" s="59"/>
    </row>
    <row r="970" spans="6:19">
      <c r="F970" s="59"/>
      <c r="G970" s="203"/>
      <c r="H970" s="204"/>
      <c r="I970" s="205"/>
      <c r="J970" s="206"/>
      <c r="K970" s="204"/>
      <c r="L970" s="207"/>
      <c r="M970" s="204"/>
      <c r="N970" s="207"/>
      <c r="O970" s="204"/>
      <c r="P970" s="204"/>
      <c r="Q970" s="208"/>
      <c r="S970" s="59"/>
    </row>
    <row r="971" spans="6:19">
      <c r="F971" s="59"/>
      <c r="G971" s="203"/>
      <c r="H971" s="204"/>
      <c r="I971" s="205"/>
      <c r="J971" s="206"/>
      <c r="K971" s="204"/>
      <c r="L971" s="207"/>
      <c r="M971" s="204"/>
      <c r="N971" s="207"/>
      <c r="O971" s="204"/>
      <c r="P971" s="204"/>
      <c r="Q971" s="208"/>
      <c r="S971" s="59"/>
    </row>
    <row r="972" spans="6:19">
      <c r="F972" s="59"/>
      <c r="G972" s="203"/>
      <c r="H972" s="204"/>
      <c r="I972" s="205"/>
      <c r="J972" s="206"/>
      <c r="K972" s="204"/>
      <c r="L972" s="207"/>
      <c r="M972" s="204"/>
      <c r="N972" s="207"/>
      <c r="O972" s="204"/>
      <c r="P972" s="204"/>
      <c r="Q972" s="208"/>
      <c r="S972" s="59"/>
    </row>
    <row r="973" spans="6:19">
      <c r="F973" s="59"/>
      <c r="G973" s="203"/>
      <c r="H973" s="204"/>
      <c r="I973" s="205"/>
      <c r="J973" s="206"/>
      <c r="K973" s="204"/>
      <c r="L973" s="207"/>
      <c r="M973" s="204"/>
      <c r="N973" s="207"/>
      <c r="O973" s="204"/>
      <c r="P973" s="204"/>
      <c r="Q973" s="208"/>
      <c r="S973" s="59"/>
    </row>
    <row r="974" spans="6:19">
      <c r="F974" s="59"/>
      <c r="G974" s="203"/>
      <c r="H974" s="204"/>
      <c r="I974" s="205"/>
      <c r="J974" s="206"/>
      <c r="K974" s="204"/>
      <c r="L974" s="207"/>
      <c r="M974" s="204"/>
      <c r="N974" s="207"/>
      <c r="O974" s="204"/>
      <c r="P974" s="204"/>
      <c r="Q974" s="208"/>
      <c r="S974" s="59"/>
    </row>
    <row r="975" spans="6:19">
      <c r="F975" s="59"/>
      <c r="G975" s="203"/>
      <c r="H975" s="204"/>
      <c r="I975" s="205"/>
      <c r="J975" s="206"/>
      <c r="K975" s="204"/>
      <c r="L975" s="207"/>
      <c r="M975" s="204"/>
      <c r="N975" s="207"/>
      <c r="O975" s="204"/>
      <c r="P975" s="204"/>
      <c r="Q975" s="208"/>
      <c r="S975" s="59"/>
    </row>
    <row r="976" spans="6:19">
      <c r="F976" s="59"/>
      <c r="G976" s="203"/>
      <c r="H976" s="204"/>
      <c r="I976" s="205"/>
      <c r="J976" s="206"/>
      <c r="K976" s="204"/>
      <c r="L976" s="207"/>
      <c r="M976" s="204"/>
      <c r="N976" s="207"/>
      <c r="O976" s="204"/>
      <c r="P976" s="204"/>
      <c r="Q976" s="208"/>
      <c r="S976" s="59"/>
    </row>
    <row r="977" spans="6:19">
      <c r="F977" s="59"/>
      <c r="G977" s="203"/>
      <c r="H977" s="204"/>
      <c r="I977" s="205"/>
      <c r="J977" s="206"/>
      <c r="K977" s="204"/>
      <c r="L977" s="207"/>
      <c r="M977" s="204"/>
      <c r="N977" s="207"/>
      <c r="O977" s="204"/>
      <c r="P977" s="204"/>
      <c r="Q977" s="208"/>
      <c r="S977" s="59"/>
    </row>
    <row r="978" spans="6:19">
      <c r="F978" s="59"/>
      <c r="G978" s="203"/>
      <c r="H978" s="204"/>
      <c r="I978" s="205"/>
      <c r="J978" s="206"/>
      <c r="K978" s="204"/>
      <c r="L978" s="207"/>
      <c r="M978" s="204"/>
      <c r="N978" s="207"/>
      <c r="O978" s="204"/>
      <c r="P978" s="204"/>
      <c r="Q978" s="208"/>
      <c r="S978" s="59"/>
    </row>
    <row r="979" spans="6:19">
      <c r="F979" s="59"/>
      <c r="G979" s="203"/>
      <c r="H979" s="204"/>
      <c r="I979" s="205"/>
      <c r="J979" s="206"/>
      <c r="K979" s="204"/>
      <c r="L979" s="207"/>
      <c r="M979" s="204"/>
      <c r="N979" s="207"/>
      <c r="O979" s="204"/>
      <c r="P979" s="204"/>
      <c r="Q979" s="208"/>
      <c r="S979" s="59"/>
    </row>
    <row r="980" spans="6:19">
      <c r="F980" s="59"/>
      <c r="G980" s="203"/>
      <c r="H980" s="204"/>
      <c r="I980" s="205"/>
      <c r="J980" s="206"/>
      <c r="K980" s="204"/>
      <c r="L980" s="207"/>
      <c r="M980" s="204"/>
      <c r="N980" s="207"/>
      <c r="O980" s="204"/>
      <c r="P980" s="204"/>
      <c r="Q980" s="208"/>
      <c r="S980" s="59"/>
    </row>
    <row r="981" spans="6:19">
      <c r="F981" s="59"/>
      <c r="G981" s="203"/>
      <c r="H981" s="204"/>
      <c r="I981" s="205"/>
      <c r="J981" s="206"/>
      <c r="K981" s="204"/>
      <c r="L981" s="207"/>
      <c r="M981" s="204"/>
      <c r="N981" s="207"/>
      <c r="O981" s="204"/>
      <c r="P981" s="204"/>
      <c r="Q981" s="208"/>
      <c r="S981" s="59"/>
    </row>
    <row r="982" spans="6:19">
      <c r="F982" s="59"/>
      <c r="G982" s="203"/>
      <c r="H982" s="204"/>
      <c r="I982" s="205"/>
      <c r="J982" s="206"/>
      <c r="K982" s="204"/>
      <c r="L982" s="207"/>
      <c r="M982" s="204"/>
      <c r="N982" s="207"/>
      <c r="O982" s="204"/>
      <c r="P982" s="204"/>
      <c r="Q982" s="208"/>
      <c r="S982" s="59"/>
    </row>
    <row r="983" spans="6:19">
      <c r="F983" s="59"/>
      <c r="G983" s="203"/>
      <c r="H983" s="204"/>
      <c r="I983" s="205"/>
      <c r="J983" s="206"/>
      <c r="K983" s="204"/>
      <c r="L983" s="207"/>
      <c r="M983" s="204"/>
      <c r="N983" s="207"/>
      <c r="O983" s="204"/>
      <c r="P983" s="204"/>
      <c r="Q983" s="208"/>
      <c r="S983" s="59"/>
    </row>
    <row r="984" spans="6:19">
      <c r="F984" s="59"/>
      <c r="G984" s="203"/>
      <c r="H984" s="204"/>
      <c r="I984" s="205"/>
      <c r="J984" s="206"/>
      <c r="K984" s="204"/>
      <c r="L984" s="207"/>
      <c r="M984" s="204"/>
      <c r="N984" s="207"/>
      <c r="O984" s="204"/>
      <c r="P984" s="204"/>
      <c r="Q984" s="208"/>
      <c r="S984" s="59"/>
    </row>
    <row r="985" spans="6:19">
      <c r="F985" s="59"/>
      <c r="G985" s="203"/>
      <c r="H985" s="204"/>
      <c r="I985" s="205"/>
      <c r="J985" s="206"/>
      <c r="K985" s="204"/>
      <c r="L985" s="207"/>
      <c r="M985" s="204"/>
      <c r="N985" s="207"/>
      <c r="O985" s="204"/>
      <c r="P985" s="204"/>
      <c r="Q985" s="208"/>
      <c r="S985" s="59"/>
    </row>
    <row r="986" spans="6:19">
      <c r="F986" s="59"/>
      <c r="G986" s="203"/>
      <c r="H986" s="204"/>
      <c r="I986" s="205"/>
      <c r="J986" s="206"/>
      <c r="K986" s="204"/>
      <c r="L986" s="207"/>
      <c r="M986" s="204"/>
      <c r="N986" s="207"/>
      <c r="O986" s="204"/>
      <c r="P986" s="204"/>
      <c r="Q986" s="208"/>
      <c r="S986" s="59"/>
    </row>
    <row r="987" spans="6:19">
      <c r="F987" s="59"/>
      <c r="G987" s="203"/>
      <c r="H987" s="204"/>
      <c r="I987" s="205"/>
      <c r="J987" s="206"/>
      <c r="K987" s="204"/>
      <c r="L987" s="207"/>
      <c r="M987" s="204"/>
      <c r="N987" s="207"/>
      <c r="O987" s="204"/>
      <c r="P987" s="204"/>
      <c r="Q987" s="208"/>
      <c r="S987" s="59"/>
    </row>
    <row r="988" spans="6:19">
      <c r="F988" s="59"/>
      <c r="G988" s="203"/>
      <c r="H988" s="204"/>
      <c r="I988" s="205"/>
      <c r="J988" s="206"/>
      <c r="K988" s="204"/>
      <c r="L988" s="207"/>
      <c r="M988" s="204"/>
      <c r="N988" s="207"/>
      <c r="O988" s="204"/>
      <c r="P988" s="204"/>
      <c r="Q988" s="208"/>
      <c r="S988" s="59"/>
    </row>
    <row r="989" spans="6:19">
      <c r="F989" s="59"/>
      <c r="G989" s="203"/>
      <c r="H989" s="204"/>
      <c r="I989" s="205"/>
      <c r="J989" s="206"/>
      <c r="K989" s="204"/>
      <c r="L989" s="207"/>
      <c r="M989" s="204"/>
      <c r="N989" s="207"/>
      <c r="O989" s="204"/>
      <c r="P989" s="204"/>
      <c r="Q989" s="208"/>
      <c r="S989" s="59"/>
    </row>
    <row r="990" spans="6:19">
      <c r="F990" s="59"/>
      <c r="G990" s="203"/>
      <c r="H990" s="204"/>
      <c r="I990" s="205"/>
      <c r="J990" s="206"/>
      <c r="K990" s="204"/>
      <c r="L990" s="207"/>
      <c r="M990" s="204"/>
      <c r="N990" s="207"/>
      <c r="O990" s="204"/>
      <c r="P990" s="204"/>
      <c r="Q990" s="208"/>
      <c r="S990" s="59"/>
    </row>
    <row r="991" spans="6:19">
      <c r="F991" s="59"/>
      <c r="G991" s="203"/>
      <c r="H991" s="204"/>
      <c r="I991" s="205"/>
      <c r="J991" s="206"/>
      <c r="K991" s="204"/>
      <c r="L991" s="207"/>
      <c r="M991" s="204"/>
      <c r="N991" s="207"/>
      <c r="O991" s="204"/>
      <c r="P991" s="204"/>
      <c r="Q991" s="208"/>
      <c r="S991" s="59"/>
    </row>
    <row r="992" spans="6:19">
      <c r="F992" s="59"/>
      <c r="G992" s="203"/>
      <c r="H992" s="204"/>
      <c r="I992" s="205"/>
      <c r="J992" s="206"/>
      <c r="K992" s="204"/>
      <c r="L992" s="207"/>
      <c r="M992" s="204"/>
      <c r="N992" s="207"/>
      <c r="O992" s="204"/>
      <c r="P992" s="204"/>
      <c r="Q992" s="208"/>
      <c r="S992" s="59"/>
    </row>
    <row r="993" spans="6:19">
      <c r="F993" s="59"/>
      <c r="G993" s="203"/>
      <c r="H993" s="204"/>
      <c r="I993" s="205"/>
      <c r="J993" s="206"/>
      <c r="K993" s="204"/>
      <c r="L993" s="207"/>
      <c r="M993" s="204"/>
      <c r="N993" s="207"/>
      <c r="O993" s="204"/>
      <c r="P993" s="204"/>
      <c r="Q993" s="208"/>
      <c r="S993" s="59"/>
    </row>
    <row r="994" spans="6:19">
      <c r="F994" s="59"/>
      <c r="G994" s="203"/>
      <c r="H994" s="204"/>
      <c r="I994" s="205"/>
      <c r="J994" s="206"/>
      <c r="K994" s="204"/>
      <c r="L994" s="207"/>
      <c r="M994" s="204"/>
      <c r="N994" s="207"/>
      <c r="O994" s="204"/>
      <c r="P994" s="204"/>
      <c r="Q994" s="208"/>
      <c r="S994" s="59"/>
    </row>
    <row r="995" spans="6:19">
      <c r="F995" s="59"/>
      <c r="G995" s="203"/>
      <c r="H995" s="204"/>
      <c r="I995" s="205"/>
      <c r="J995" s="206"/>
      <c r="K995" s="204"/>
      <c r="L995" s="207"/>
      <c r="M995" s="204"/>
      <c r="N995" s="207"/>
      <c r="O995" s="204"/>
      <c r="P995" s="204"/>
      <c r="Q995" s="208"/>
      <c r="S995" s="59"/>
    </row>
    <row r="996" spans="6:19">
      <c r="F996" s="59"/>
      <c r="G996" s="203"/>
      <c r="H996" s="204"/>
      <c r="I996" s="205"/>
      <c r="J996" s="206"/>
      <c r="K996" s="204"/>
      <c r="L996" s="207"/>
      <c r="M996" s="204"/>
      <c r="N996" s="207"/>
      <c r="O996" s="204"/>
      <c r="P996" s="204"/>
      <c r="Q996" s="208"/>
      <c r="S996" s="59"/>
    </row>
    <row r="997" spans="6:19">
      <c r="F997" s="59"/>
      <c r="G997" s="203"/>
      <c r="H997" s="204"/>
      <c r="I997" s="205"/>
      <c r="J997" s="206"/>
      <c r="K997" s="204"/>
      <c r="L997" s="207"/>
      <c r="M997" s="204"/>
      <c r="N997" s="207"/>
      <c r="O997" s="204"/>
      <c r="P997" s="204"/>
      <c r="Q997" s="208"/>
      <c r="S997" s="59"/>
    </row>
    <row r="998" spans="6:19">
      <c r="F998" s="59"/>
      <c r="G998" s="203"/>
      <c r="H998" s="204"/>
      <c r="I998" s="205"/>
      <c r="J998" s="206"/>
      <c r="K998" s="204"/>
      <c r="L998" s="207"/>
      <c r="M998" s="204"/>
      <c r="N998" s="207"/>
      <c r="O998" s="204"/>
      <c r="P998" s="204"/>
      <c r="Q998" s="208"/>
      <c r="S998" s="59"/>
    </row>
    <row r="999" spans="6:19">
      <c r="F999" s="59"/>
      <c r="G999" s="203"/>
      <c r="H999" s="204"/>
      <c r="I999" s="205"/>
      <c r="J999" s="206"/>
      <c r="K999" s="204"/>
      <c r="L999" s="207"/>
      <c r="M999" s="204"/>
      <c r="N999" s="207"/>
      <c r="O999" s="204"/>
      <c r="P999" s="204"/>
      <c r="Q999" s="208"/>
      <c r="S999" s="59"/>
    </row>
    <row r="1000" spans="6:19">
      <c r="F1000" s="59"/>
      <c r="G1000" s="203"/>
      <c r="H1000" s="204"/>
      <c r="I1000" s="205"/>
      <c r="J1000" s="206"/>
      <c r="K1000" s="204"/>
      <c r="L1000" s="207"/>
      <c r="M1000" s="204"/>
      <c r="N1000" s="207"/>
      <c r="O1000" s="204"/>
      <c r="P1000" s="204"/>
      <c r="Q1000" s="208"/>
      <c r="S1000" s="59"/>
    </row>
    <row r="1001" spans="6:19">
      <c r="F1001" s="59"/>
      <c r="G1001" s="203"/>
      <c r="H1001" s="204"/>
      <c r="I1001" s="205"/>
      <c r="J1001" s="206"/>
      <c r="K1001" s="204"/>
      <c r="L1001" s="207"/>
      <c r="M1001" s="204"/>
      <c r="N1001" s="207"/>
      <c r="O1001" s="204"/>
      <c r="P1001" s="204"/>
      <c r="Q1001" s="208"/>
      <c r="S1001" s="59"/>
    </row>
    <row r="1002" spans="6:19">
      <c r="F1002" s="59"/>
      <c r="G1002" s="203"/>
      <c r="H1002" s="204"/>
      <c r="I1002" s="205"/>
      <c r="J1002" s="206"/>
      <c r="K1002" s="204"/>
      <c r="L1002" s="207"/>
      <c r="M1002" s="204"/>
      <c r="N1002" s="207"/>
      <c r="O1002" s="204"/>
      <c r="P1002" s="204"/>
      <c r="Q1002" s="208"/>
      <c r="S1002" s="59"/>
    </row>
    <row r="1003" spans="6:19">
      <c r="F1003" s="59"/>
      <c r="G1003" s="203"/>
      <c r="H1003" s="204"/>
      <c r="I1003" s="205"/>
      <c r="J1003" s="206"/>
      <c r="K1003" s="204"/>
      <c r="L1003" s="207"/>
      <c r="M1003" s="204"/>
      <c r="N1003" s="207"/>
      <c r="O1003" s="204"/>
      <c r="P1003" s="204"/>
      <c r="Q1003" s="208"/>
      <c r="S1003" s="59"/>
    </row>
    <row r="1004" spans="6:19">
      <c r="F1004" s="59"/>
      <c r="G1004" s="203"/>
      <c r="H1004" s="204"/>
      <c r="I1004" s="205"/>
      <c r="J1004" s="206"/>
      <c r="K1004" s="204"/>
      <c r="L1004" s="207"/>
      <c r="M1004" s="204"/>
      <c r="N1004" s="207"/>
      <c r="O1004" s="204"/>
      <c r="P1004" s="204"/>
      <c r="Q1004" s="208"/>
      <c r="S1004" s="59"/>
    </row>
    <row r="1005" spans="6:19">
      <c r="F1005" s="59"/>
      <c r="G1005" s="203"/>
      <c r="H1005" s="204"/>
      <c r="I1005" s="205"/>
      <c r="J1005" s="206"/>
      <c r="K1005" s="204"/>
      <c r="L1005" s="207"/>
      <c r="M1005" s="204"/>
      <c r="N1005" s="207"/>
      <c r="O1005" s="204"/>
      <c r="P1005" s="204"/>
      <c r="Q1005" s="208"/>
      <c r="S1005" s="59"/>
    </row>
    <row r="1006" spans="6:19">
      <c r="F1006" s="59"/>
      <c r="G1006" s="203"/>
      <c r="H1006" s="204"/>
      <c r="I1006" s="205"/>
      <c r="J1006" s="206"/>
      <c r="K1006" s="204"/>
      <c r="L1006" s="207"/>
      <c r="M1006" s="204"/>
      <c r="N1006" s="207"/>
      <c r="O1006" s="204"/>
      <c r="P1006" s="204"/>
      <c r="Q1006" s="208"/>
      <c r="S1006" s="59"/>
    </row>
    <row r="1007" spans="6:19">
      <c r="F1007" s="59"/>
      <c r="G1007" s="203"/>
      <c r="H1007" s="204"/>
      <c r="I1007" s="205"/>
      <c r="J1007" s="206"/>
      <c r="K1007" s="204"/>
      <c r="L1007" s="207"/>
      <c r="M1007" s="204"/>
      <c r="N1007" s="207"/>
      <c r="O1007" s="204"/>
      <c r="P1007" s="204"/>
      <c r="Q1007" s="208"/>
      <c r="S1007" s="59"/>
    </row>
    <row r="1008" spans="6:19">
      <c r="F1008" s="59"/>
      <c r="G1008" s="203"/>
      <c r="H1008" s="204"/>
      <c r="I1008" s="205"/>
      <c r="J1008" s="206"/>
      <c r="K1008" s="204"/>
      <c r="L1008" s="207"/>
      <c r="M1008" s="204"/>
      <c r="N1008" s="207"/>
      <c r="O1008" s="204"/>
      <c r="P1008" s="204"/>
      <c r="Q1008" s="208"/>
      <c r="S1008" s="59"/>
    </row>
    <row r="1009" spans="6:19">
      <c r="F1009" s="59"/>
      <c r="G1009" s="203"/>
      <c r="H1009" s="204"/>
      <c r="I1009" s="205"/>
      <c r="J1009" s="206"/>
      <c r="K1009" s="204"/>
      <c r="L1009" s="207"/>
      <c r="M1009" s="204"/>
      <c r="N1009" s="207"/>
      <c r="O1009" s="204"/>
      <c r="P1009" s="204"/>
      <c r="Q1009" s="208"/>
      <c r="S1009" s="59"/>
    </row>
    <row r="1010" spans="6:19">
      <c r="F1010" s="59"/>
      <c r="G1010" s="203"/>
      <c r="H1010" s="204"/>
      <c r="I1010" s="205"/>
      <c r="J1010" s="206"/>
      <c r="K1010" s="204"/>
      <c r="L1010" s="207"/>
      <c r="M1010" s="204"/>
      <c r="N1010" s="207"/>
      <c r="O1010" s="204"/>
      <c r="P1010" s="204"/>
      <c r="Q1010" s="208"/>
      <c r="S1010" s="59"/>
    </row>
    <row r="1011" spans="6:19">
      <c r="F1011" s="59"/>
      <c r="G1011" s="203"/>
      <c r="H1011" s="204"/>
      <c r="I1011" s="205"/>
      <c r="J1011" s="206"/>
      <c r="K1011" s="204"/>
      <c r="L1011" s="207"/>
      <c r="M1011" s="204"/>
      <c r="N1011" s="207"/>
      <c r="O1011" s="204"/>
      <c r="P1011" s="204"/>
      <c r="Q1011" s="208"/>
      <c r="S1011" s="59"/>
    </row>
    <row r="1012" spans="6:19">
      <c r="F1012" s="59"/>
      <c r="G1012" s="203"/>
      <c r="H1012" s="204"/>
      <c r="I1012" s="205"/>
      <c r="J1012" s="206"/>
      <c r="K1012" s="204"/>
      <c r="L1012" s="207"/>
      <c r="M1012" s="204"/>
      <c r="N1012" s="207"/>
      <c r="O1012" s="204"/>
      <c r="P1012" s="204"/>
      <c r="Q1012" s="208"/>
      <c r="S1012" s="59"/>
    </row>
    <row r="1013" spans="6:19">
      <c r="F1013" s="59"/>
      <c r="G1013" s="203"/>
      <c r="H1013" s="204"/>
      <c r="I1013" s="205"/>
      <c r="J1013" s="206"/>
      <c r="K1013" s="204"/>
      <c r="L1013" s="207"/>
      <c r="M1013" s="204"/>
      <c r="N1013" s="207"/>
      <c r="O1013" s="204"/>
      <c r="P1013" s="204"/>
      <c r="Q1013" s="208"/>
      <c r="S1013" s="59"/>
    </row>
    <row r="1014" spans="6:19">
      <c r="F1014" s="59"/>
      <c r="G1014" s="203"/>
      <c r="H1014" s="204"/>
      <c r="I1014" s="205"/>
      <c r="J1014" s="206"/>
      <c r="K1014" s="204"/>
      <c r="L1014" s="207"/>
      <c r="M1014" s="204"/>
      <c r="N1014" s="207"/>
      <c r="O1014" s="204"/>
      <c r="P1014" s="204"/>
      <c r="Q1014" s="208"/>
      <c r="S1014" s="59"/>
    </row>
    <row r="1015" spans="6:19">
      <c r="F1015" s="59"/>
      <c r="G1015" s="203"/>
      <c r="H1015" s="204"/>
      <c r="I1015" s="205"/>
      <c r="J1015" s="206"/>
      <c r="K1015" s="204"/>
      <c r="L1015" s="207"/>
      <c r="M1015" s="204"/>
      <c r="N1015" s="207"/>
      <c r="O1015" s="204"/>
      <c r="P1015" s="204"/>
      <c r="Q1015" s="208"/>
      <c r="S1015" s="59"/>
    </row>
    <row r="1016" spans="6:19">
      <c r="F1016" s="59"/>
      <c r="G1016" s="203"/>
      <c r="H1016" s="204"/>
      <c r="I1016" s="205"/>
      <c r="J1016" s="206"/>
      <c r="K1016" s="204"/>
      <c r="L1016" s="207"/>
      <c r="M1016" s="204"/>
      <c r="N1016" s="207"/>
      <c r="O1016" s="204"/>
      <c r="P1016" s="204"/>
      <c r="Q1016" s="208"/>
      <c r="S1016" s="59"/>
    </row>
    <row r="1017" spans="6:19">
      <c r="F1017" s="59"/>
      <c r="G1017" s="203"/>
      <c r="H1017" s="204"/>
      <c r="I1017" s="205"/>
      <c r="J1017" s="206"/>
      <c r="K1017" s="204"/>
      <c r="L1017" s="207"/>
      <c r="M1017" s="204"/>
      <c r="N1017" s="207"/>
      <c r="O1017" s="204"/>
      <c r="P1017" s="204"/>
      <c r="Q1017" s="208"/>
      <c r="S1017" s="59"/>
    </row>
    <row r="1018" spans="6:19">
      <c r="F1018" s="59"/>
      <c r="G1018" s="203"/>
      <c r="H1018" s="204"/>
      <c r="I1018" s="205"/>
      <c r="J1018" s="206"/>
      <c r="K1018" s="204"/>
      <c r="L1018" s="207"/>
      <c r="M1018" s="204"/>
      <c r="N1018" s="207"/>
      <c r="O1018" s="204"/>
      <c r="P1018" s="204"/>
      <c r="Q1018" s="208"/>
      <c r="S1018" s="59"/>
    </row>
    <row r="1019" spans="6:19">
      <c r="F1019" s="59"/>
      <c r="G1019" s="203"/>
      <c r="H1019" s="204"/>
      <c r="I1019" s="205"/>
      <c r="J1019" s="206"/>
      <c r="K1019" s="204"/>
      <c r="L1019" s="207"/>
      <c r="M1019" s="204"/>
      <c r="N1019" s="207"/>
      <c r="O1019" s="204"/>
      <c r="P1019" s="204"/>
      <c r="Q1019" s="208"/>
      <c r="S1019" s="59"/>
    </row>
    <row r="1020" spans="6:19">
      <c r="F1020" s="59"/>
      <c r="G1020" s="203"/>
      <c r="H1020" s="204"/>
      <c r="I1020" s="205"/>
      <c r="J1020" s="206"/>
      <c r="K1020" s="204"/>
      <c r="L1020" s="207"/>
      <c r="M1020" s="204"/>
      <c r="N1020" s="207"/>
      <c r="O1020" s="204"/>
      <c r="P1020" s="204"/>
      <c r="Q1020" s="208"/>
      <c r="S1020" s="59"/>
    </row>
    <row r="1021" spans="6:19">
      <c r="F1021" s="59"/>
      <c r="G1021" s="203"/>
      <c r="H1021" s="204"/>
      <c r="I1021" s="205"/>
      <c r="J1021" s="206"/>
      <c r="K1021" s="204"/>
      <c r="L1021" s="207"/>
      <c r="M1021" s="204"/>
      <c r="N1021" s="207"/>
      <c r="O1021" s="204"/>
      <c r="P1021" s="204"/>
      <c r="Q1021" s="208"/>
      <c r="S1021" s="59"/>
    </row>
    <row r="1022" spans="6:19">
      <c r="F1022" s="59"/>
      <c r="G1022" s="203"/>
      <c r="H1022" s="204"/>
      <c r="I1022" s="205"/>
      <c r="J1022" s="206"/>
      <c r="K1022" s="204"/>
      <c r="L1022" s="207"/>
      <c r="M1022" s="204"/>
      <c r="N1022" s="207"/>
      <c r="O1022" s="204"/>
      <c r="P1022" s="204"/>
      <c r="Q1022" s="208"/>
      <c r="S1022" s="59"/>
    </row>
    <row r="1023" spans="6:19">
      <c r="F1023" s="59"/>
      <c r="G1023" s="203"/>
      <c r="H1023" s="204"/>
      <c r="I1023" s="205"/>
      <c r="J1023" s="206"/>
      <c r="K1023" s="204"/>
      <c r="L1023" s="207"/>
      <c r="M1023" s="204"/>
      <c r="N1023" s="207"/>
      <c r="O1023" s="204"/>
      <c r="P1023" s="204"/>
      <c r="Q1023" s="208"/>
      <c r="S1023" s="59"/>
    </row>
    <row r="1024" spans="6:19">
      <c r="F1024" s="59"/>
      <c r="G1024" s="203"/>
      <c r="H1024" s="204"/>
      <c r="I1024" s="205"/>
      <c r="J1024" s="206"/>
      <c r="K1024" s="204"/>
      <c r="L1024" s="207"/>
      <c r="M1024" s="204"/>
      <c r="N1024" s="207"/>
      <c r="O1024" s="204"/>
      <c r="P1024" s="204"/>
      <c r="Q1024" s="208"/>
      <c r="S1024" s="59"/>
    </row>
    <row r="1025" spans="6:19">
      <c r="F1025" s="59"/>
      <c r="G1025" s="203"/>
      <c r="H1025" s="204"/>
      <c r="I1025" s="205"/>
      <c r="J1025" s="206"/>
      <c r="K1025" s="204"/>
      <c r="L1025" s="207"/>
      <c r="M1025" s="204"/>
      <c r="N1025" s="207"/>
      <c r="O1025" s="204"/>
      <c r="P1025" s="204"/>
      <c r="Q1025" s="208"/>
      <c r="S1025" s="59"/>
    </row>
    <row r="1026" spans="6:19">
      <c r="F1026" s="59"/>
      <c r="G1026" s="203"/>
      <c r="H1026" s="204"/>
      <c r="I1026" s="205"/>
      <c r="J1026" s="206"/>
      <c r="K1026" s="204"/>
      <c r="L1026" s="207"/>
      <c r="M1026" s="204"/>
      <c r="N1026" s="207"/>
      <c r="O1026" s="204"/>
      <c r="P1026" s="204"/>
      <c r="Q1026" s="208"/>
      <c r="S1026" s="59"/>
    </row>
    <row r="1027" spans="6:19">
      <c r="F1027" s="59"/>
      <c r="G1027" s="203"/>
      <c r="H1027" s="204"/>
      <c r="I1027" s="205"/>
      <c r="J1027" s="206"/>
      <c r="K1027" s="204"/>
      <c r="L1027" s="207"/>
      <c r="M1027" s="204"/>
      <c r="N1027" s="207"/>
      <c r="O1027" s="204"/>
      <c r="P1027" s="204"/>
      <c r="Q1027" s="208"/>
      <c r="S1027" s="59"/>
    </row>
    <row r="1028" spans="6:19">
      <c r="F1028" s="59"/>
      <c r="G1028" s="203"/>
      <c r="H1028" s="204"/>
      <c r="I1028" s="205"/>
      <c r="J1028" s="206"/>
      <c r="K1028" s="204"/>
      <c r="L1028" s="207"/>
      <c r="M1028" s="204"/>
      <c r="N1028" s="207"/>
      <c r="O1028" s="204"/>
      <c r="P1028" s="204"/>
      <c r="Q1028" s="208"/>
      <c r="S1028" s="59"/>
    </row>
    <row r="1029" spans="6:19">
      <c r="F1029" s="59"/>
      <c r="G1029" s="203"/>
      <c r="H1029" s="204"/>
      <c r="I1029" s="205"/>
      <c r="J1029" s="206"/>
      <c r="K1029" s="204"/>
      <c r="L1029" s="207"/>
      <c r="M1029" s="204"/>
      <c r="N1029" s="207"/>
      <c r="O1029" s="204"/>
      <c r="P1029" s="204"/>
      <c r="Q1029" s="208"/>
      <c r="S1029" s="59"/>
    </row>
    <row r="1030" spans="6:19">
      <c r="F1030" s="59"/>
      <c r="G1030" s="203"/>
      <c r="H1030" s="204"/>
      <c r="I1030" s="205"/>
      <c r="J1030" s="206"/>
      <c r="K1030" s="204"/>
      <c r="L1030" s="207"/>
      <c r="M1030" s="204"/>
      <c r="N1030" s="207"/>
      <c r="O1030" s="204"/>
      <c r="P1030" s="204"/>
      <c r="Q1030" s="208"/>
      <c r="S1030" s="59"/>
    </row>
    <row r="1031" spans="6:19">
      <c r="F1031" s="59"/>
      <c r="G1031" s="203"/>
      <c r="H1031" s="204"/>
      <c r="I1031" s="205"/>
      <c r="J1031" s="206"/>
      <c r="K1031" s="204"/>
      <c r="L1031" s="207"/>
      <c r="M1031" s="204"/>
      <c r="N1031" s="207"/>
      <c r="O1031" s="204"/>
      <c r="P1031" s="204"/>
      <c r="Q1031" s="208"/>
      <c r="S1031" s="59"/>
    </row>
    <row r="1032" spans="6:19">
      <c r="F1032" s="59"/>
      <c r="G1032" s="203"/>
      <c r="H1032" s="204"/>
      <c r="I1032" s="205"/>
      <c r="J1032" s="206"/>
      <c r="K1032" s="204"/>
      <c r="L1032" s="207"/>
      <c r="M1032" s="204"/>
      <c r="N1032" s="207"/>
      <c r="O1032" s="204"/>
      <c r="P1032" s="204"/>
      <c r="Q1032" s="208"/>
      <c r="S1032" s="59"/>
    </row>
    <row r="1033" spans="6:19">
      <c r="F1033" s="59"/>
      <c r="G1033" s="203"/>
      <c r="H1033" s="204"/>
      <c r="I1033" s="205"/>
      <c r="J1033" s="206"/>
      <c r="K1033" s="204"/>
      <c r="L1033" s="207"/>
      <c r="M1033" s="204"/>
      <c r="N1033" s="207"/>
      <c r="O1033" s="204"/>
      <c r="P1033" s="204"/>
      <c r="Q1033" s="208"/>
      <c r="S1033" s="59"/>
    </row>
    <row r="1034" spans="6:19">
      <c r="F1034" s="59"/>
      <c r="G1034" s="203"/>
      <c r="H1034" s="204"/>
      <c r="I1034" s="205"/>
      <c r="J1034" s="206"/>
      <c r="K1034" s="204"/>
      <c r="L1034" s="207"/>
      <c r="M1034" s="204"/>
      <c r="N1034" s="207"/>
      <c r="O1034" s="204"/>
      <c r="P1034" s="204"/>
      <c r="Q1034" s="208"/>
      <c r="S1034" s="59"/>
    </row>
    <row r="1035" spans="6:19">
      <c r="F1035" s="59"/>
      <c r="G1035" s="203"/>
      <c r="H1035" s="204"/>
      <c r="I1035" s="205"/>
      <c r="J1035" s="206"/>
      <c r="K1035" s="204"/>
      <c r="L1035" s="207"/>
      <c r="M1035" s="204"/>
      <c r="N1035" s="207"/>
      <c r="O1035" s="204"/>
      <c r="P1035" s="204"/>
      <c r="Q1035" s="208"/>
      <c r="S1035" s="59"/>
    </row>
    <row r="1036" spans="6:19">
      <c r="F1036" s="59"/>
      <c r="G1036" s="203"/>
      <c r="H1036" s="204"/>
      <c r="I1036" s="205"/>
      <c r="J1036" s="206"/>
      <c r="K1036" s="204"/>
      <c r="L1036" s="207"/>
      <c r="M1036" s="204"/>
      <c r="N1036" s="207"/>
      <c r="O1036" s="204"/>
      <c r="P1036" s="204"/>
      <c r="Q1036" s="208"/>
      <c r="S1036" s="59"/>
    </row>
    <row r="1037" spans="6:19">
      <c r="F1037" s="59"/>
      <c r="G1037" s="203"/>
      <c r="H1037" s="204"/>
      <c r="I1037" s="205"/>
      <c r="J1037" s="206"/>
      <c r="K1037" s="204"/>
      <c r="L1037" s="207"/>
      <c r="M1037" s="204"/>
      <c r="N1037" s="207"/>
      <c r="O1037" s="204"/>
      <c r="P1037" s="204"/>
      <c r="Q1037" s="208"/>
      <c r="S1037" s="59"/>
    </row>
    <row r="1038" spans="6:19">
      <c r="F1038" s="59"/>
      <c r="G1038" s="203"/>
      <c r="H1038" s="204"/>
      <c r="I1038" s="205"/>
      <c r="J1038" s="206"/>
      <c r="K1038" s="204"/>
      <c r="L1038" s="207"/>
      <c r="M1038" s="204"/>
      <c r="N1038" s="207"/>
      <c r="O1038" s="204"/>
      <c r="P1038" s="204"/>
      <c r="Q1038" s="208"/>
      <c r="S1038" s="59"/>
    </row>
    <row r="1039" spans="6:19">
      <c r="F1039" s="59"/>
      <c r="G1039" s="203"/>
      <c r="H1039" s="204"/>
      <c r="I1039" s="205"/>
      <c r="J1039" s="206"/>
      <c r="K1039" s="204"/>
      <c r="L1039" s="207"/>
      <c r="M1039" s="204"/>
      <c r="N1039" s="207"/>
      <c r="O1039" s="204"/>
      <c r="P1039" s="204"/>
      <c r="Q1039" s="208"/>
      <c r="S1039" s="59"/>
    </row>
    <row r="1040" spans="6:19">
      <c r="F1040" s="59"/>
      <c r="G1040" s="203"/>
      <c r="H1040" s="204"/>
      <c r="I1040" s="205"/>
      <c r="J1040" s="206"/>
      <c r="K1040" s="204"/>
      <c r="L1040" s="207"/>
      <c r="M1040" s="204"/>
      <c r="N1040" s="207"/>
      <c r="O1040" s="204"/>
      <c r="P1040" s="204"/>
      <c r="Q1040" s="208"/>
      <c r="S1040" s="59"/>
    </row>
    <row r="1041" spans="6:19">
      <c r="F1041" s="59"/>
      <c r="G1041" s="203"/>
      <c r="H1041" s="204"/>
      <c r="I1041" s="205"/>
      <c r="J1041" s="206"/>
      <c r="K1041" s="204"/>
      <c r="L1041" s="207"/>
      <c r="M1041" s="204"/>
      <c r="N1041" s="207"/>
      <c r="O1041" s="204"/>
      <c r="P1041" s="204"/>
      <c r="Q1041" s="208"/>
      <c r="S1041" s="59"/>
    </row>
    <row r="1042" spans="6:19">
      <c r="F1042" s="59"/>
      <c r="G1042" s="203"/>
      <c r="H1042" s="204"/>
      <c r="I1042" s="205"/>
      <c r="J1042" s="206"/>
      <c r="K1042" s="204"/>
      <c r="L1042" s="207"/>
      <c r="M1042" s="204"/>
      <c r="N1042" s="207"/>
      <c r="O1042" s="204"/>
      <c r="P1042" s="204"/>
      <c r="Q1042" s="208"/>
      <c r="S1042" s="59"/>
    </row>
    <row r="1043" spans="6:19">
      <c r="F1043" s="59"/>
      <c r="G1043" s="203"/>
      <c r="H1043" s="204"/>
      <c r="I1043" s="205"/>
      <c r="J1043" s="206"/>
      <c r="K1043" s="204"/>
      <c r="L1043" s="207"/>
      <c r="M1043" s="204"/>
      <c r="N1043" s="207"/>
      <c r="O1043" s="204"/>
      <c r="P1043" s="204"/>
      <c r="Q1043" s="208"/>
      <c r="S1043" s="59"/>
    </row>
    <row r="1044" spans="6:19">
      <c r="F1044" s="59"/>
      <c r="G1044" s="203"/>
      <c r="H1044" s="204"/>
      <c r="I1044" s="205"/>
      <c r="J1044" s="206"/>
      <c r="K1044" s="204"/>
      <c r="L1044" s="207"/>
      <c r="M1044" s="204"/>
      <c r="N1044" s="207"/>
      <c r="O1044" s="204"/>
      <c r="P1044" s="204"/>
      <c r="Q1044" s="208"/>
      <c r="S1044" s="59"/>
    </row>
    <row r="1045" spans="6:19">
      <c r="F1045" s="59"/>
      <c r="G1045" s="203"/>
      <c r="H1045" s="204"/>
      <c r="I1045" s="205"/>
      <c r="J1045" s="206"/>
      <c r="K1045" s="204"/>
      <c r="L1045" s="207"/>
      <c r="M1045" s="204"/>
      <c r="N1045" s="207"/>
      <c r="O1045" s="204"/>
      <c r="P1045" s="204"/>
      <c r="Q1045" s="208"/>
      <c r="S1045" s="59"/>
    </row>
    <row r="1046" spans="6:19">
      <c r="F1046" s="59"/>
      <c r="G1046" s="203"/>
      <c r="H1046" s="204"/>
      <c r="I1046" s="205"/>
      <c r="J1046" s="206"/>
      <c r="K1046" s="204"/>
      <c r="L1046" s="207"/>
      <c r="M1046" s="204"/>
      <c r="N1046" s="207"/>
      <c r="O1046" s="204"/>
      <c r="P1046" s="204"/>
      <c r="Q1046" s="208"/>
      <c r="S1046" s="59"/>
    </row>
    <row r="1047" spans="6:19">
      <c r="F1047" s="59"/>
      <c r="G1047" s="203"/>
      <c r="H1047" s="204"/>
      <c r="I1047" s="205"/>
      <c r="J1047" s="206"/>
      <c r="K1047" s="204"/>
      <c r="L1047" s="207"/>
      <c r="M1047" s="204"/>
      <c r="N1047" s="207"/>
      <c r="O1047" s="204"/>
      <c r="P1047" s="204"/>
      <c r="Q1047" s="208"/>
      <c r="S1047" s="59"/>
    </row>
    <row r="1048" spans="6:19">
      <c r="F1048" s="59"/>
      <c r="G1048" s="203"/>
      <c r="H1048" s="204"/>
      <c r="I1048" s="205"/>
      <c r="J1048" s="206"/>
      <c r="K1048" s="204"/>
      <c r="L1048" s="207"/>
      <c r="M1048" s="204"/>
      <c r="N1048" s="207"/>
      <c r="O1048" s="204"/>
      <c r="P1048" s="204"/>
      <c r="Q1048" s="208"/>
      <c r="S1048" s="59"/>
    </row>
    <row r="1049" spans="6:19">
      <c r="F1049" s="59"/>
      <c r="G1049" s="203"/>
      <c r="H1049" s="204"/>
      <c r="I1049" s="205"/>
      <c r="J1049" s="206"/>
      <c r="K1049" s="204"/>
      <c r="L1049" s="207"/>
      <c r="M1049" s="204"/>
      <c r="N1049" s="207"/>
      <c r="O1049" s="204"/>
      <c r="P1049" s="204"/>
      <c r="Q1049" s="208"/>
      <c r="S1049" s="59"/>
    </row>
    <row r="1050" spans="6:19">
      <c r="F1050" s="59"/>
      <c r="G1050" s="203"/>
      <c r="H1050" s="204"/>
      <c r="I1050" s="205"/>
      <c r="J1050" s="206"/>
      <c r="K1050" s="204"/>
      <c r="L1050" s="207"/>
      <c r="M1050" s="204"/>
      <c r="N1050" s="207"/>
      <c r="O1050" s="204"/>
      <c r="P1050" s="204"/>
      <c r="Q1050" s="208"/>
      <c r="S1050" s="59"/>
    </row>
    <row r="1051" spans="6:19">
      <c r="F1051" s="59"/>
      <c r="G1051" s="203"/>
      <c r="H1051" s="204"/>
      <c r="I1051" s="205"/>
      <c r="J1051" s="206"/>
      <c r="K1051" s="204"/>
      <c r="L1051" s="207"/>
      <c r="M1051" s="204"/>
      <c r="N1051" s="207"/>
      <c r="O1051" s="204"/>
      <c r="P1051" s="204"/>
      <c r="Q1051" s="208"/>
      <c r="S1051" s="59"/>
    </row>
    <row r="1052" spans="6:19">
      <c r="F1052" s="59"/>
      <c r="G1052" s="203"/>
      <c r="H1052" s="204"/>
      <c r="I1052" s="205"/>
      <c r="J1052" s="206"/>
      <c r="K1052" s="204"/>
      <c r="L1052" s="207"/>
      <c r="M1052" s="204"/>
      <c r="N1052" s="207"/>
      <c r="O1052" s="204"/>
      <c r="P1052" s="204"/>
      <c r="Q1052" s="208"/>
      <c r="S1052" s="59"/>
    </row>
    <row r="1053" spans="6:19">
      <c r="F1053" s="59"/>
      <c r="G1053" s="203"/>
      <c r="H1053" s="204"/>
      <c r="I1053" s="205"/>
      <c r="J1053" s="206"/>
      <c r="K1053" s="204"/>
      <c r="L1053" s="207"/>
      <c r="M1053" s="204"/>
      <c r="N1053" s="207"/>
      <c r="O1053" s="204"/>
      <c r="P1053" s="204"/>
      <c r="Q1053" s="208"/>
      <c r="S1053" s="59"/>
    </row>
    <row r="1054" spans="6:19">
      <c r="F1054" s="59"/>
      <c r="G1054" s="203"/>
      <c r="H1054" s="204"/>
      <c r="I1054" s="205"/>
      <c r="J1054" s="206"/>
      <c r="K1054" s="204"/>
      <c r="L1054" s="207"/>
      <c r="M1054" s="204"/>
      <c r="N1054" s="207"/>
      <c r="O1054" s="204"/>
      <c r="P1054" s="204"/>
      <c r="Q1054" s="208"/>
      <c r="S1054" s="59"/>
    </row>
    <row r="1055" spans="6:19">
      <c r="F1055" s="59"/>
      <c r="G1055" s="203"/>
      <c r="H1055" s="204"/>
      <c r="I1055" s="205"/>
      <c r="J1055" s="206"/>
      <c r="K1055" s="204"/>
      <c r="L1055" s="207"/>
      <c r="M1055" s="204"/>
      <c r="N1055" s="207"/>
      <c r="O1055" s="204"/>
      <c r="P1055" s="204"/>
      <c r="Q1055" s="208"/>
      <c r="S1055" s="59"/>
    </row>
    <row r="1056" spans="6:19">
      <c r="F1056" s="59"/>
      <c r="G1056" s="203"/>
      <c r="H1056" s="204"/>
      <c r="I1056" s="205"/>
      <c r="J1056" s="206"/>
      <c r="K1056" s="204"/>
      <c r="L1056" s="207"/>
      <c r="M1056" s="204"/>
      <c r="N1056" s="207"/>
      <c r="O1056" s="204"/>
      <c r="P1056" s="204"/>
      <c r="Q1056" s="208"/>
      <c r="S1056" s="59"/>
    </row>
    <row r="1057" spans="6:19">
      <c r="F1057" s="59"/>
      <c r="G1057" s="203"/>
      <c r="H1057" s="204"/>
      <c r="I1057" s="205"/>
      <c r="J1057" s="206"/>
      <c r="K1057" s="204"/>
      <c r="L1057" s="207"/>
      <c r="M1057" s="204"/>
      <c r="N1057" s="207"/>
      <c r="O1057" s="204"/>
      <c r="P1057" s="204"/>
      <c r="Q1057" s="208"/>
      <c r="S1057" s="59"/>
    </row>
    <row r="1058" spans="6:19">
      <c r="F1058" s="59"/>
      <c r="G1058" s="203"/>
      <c r="H1058" s="204"/>
      <c r="I1058" s="205"/>
      <c r="J1058" s="206"/>
      <c r="K1058" s="204"/>
      <c r="L1058" s="207"/>
      <c r="M1058" s="204"/>
      <c r="N1058" s="207"/>
      <c r="O1058" s="204"/>
      <c r="P1058" s="204"/>
      <c r="Q1058" s="208"/>
      <c r="S1058" s="59"/>
    </row>
    <row r="1059" spans="6:19">
      <c r="F1059" s="59"/>
      <c r="G1059" s="203"/>
      <c r="H1059" s="204"/>
      <c r="I1059" s="205"/>
      <c r="J1059" s="206"/>
      <c r="K1059" s="204"/>
      <c r="L1059" s="207"/>
      <c r="M1059" s="204"/>
      <c r="N1059" s="207"/>
      <c r="O1059" s="204"/>
      <c r="P1059" s="204"/>
      <c r="Q1059" s="208"/>
      <c r="S1059" s="59"/>
    </row>
    <row r="1060" spans="6:19">
      <c r="F1060" s="59"/>
      <c r="G1060" s="203"/>
      <c r="H1060" s="204"/>
      <c r="I1060" s="205"/>
      <c r="J1060" s="206"/>
      <c r="K1060" s="204"/>
      <c r="L1060" s="207"/>
      <c r="M1060" s="204"/>
      <c r="N1060" s="207"/>
      <c r="O1060" s="204"/>
      <c r="P1060" s="204"/>
      <c r="Q1060" s="208"/>
      <c r="S1060" s="59"/>
    </row>
    <row r="1061" spans="6:19">
      <c r="F1061" s="59"/>
      <c r="G1061" s="203"/>
      <c r="H1061" s="204"/>
      <c r="I1061" s="205"/>
      <c r="J1061" s="206"/>
      <c r="K1061" s="204"/>
      <c r="L1061" s="207"/>
      <c r="M1061" s="204"/>
      <c r="N1061" s="207"/>
      <c r="O1061" s="204"/>
      <c r="P1061" s="204"/>
      <c r="Q1061" s="208"/>
      <c r="S1061" s="59"/>
    </row>
    <row r="1062" spans="6:19">
      <c r="F1062" s="59"/>
      <c r="G1062" s="203"/>
      <c r="H1062" s="204"/>
      <c r="I1062" s="205"/>
      <c r="J1062" s="206"/>
      <c r="K1062" s="204"/>
      <c r="L1062" s="207"/>
      <c r="M1062" s="204"/>
      <c r="N1062" s="207"/>
      <c r="O1062" s="204"/>
      <c r="P1062" s="204"/>
      <c r="Q1062" s="208"/>
      <c r="S1062" s="59"/>
    </row>
    <row r="1063" spans="6:19">
      <c r="F1063" s="59"/>
      <c r="G1063" s="203"/>
      <c r="H1063" s="204"/>
      <c r="I1063" s="205"/>
      <c r="J1063" s="206"/>
      <c r="K1063" s="204"/>
      <c r="L1063" s="207"/>
      <c r="M1063" s="204"/>
      <c r="N1063" s="207"/>
      <c r="O1063" s="204"/>
      <c r="P1063" s="204"/>
      <c r="Q1063" s="208"/>
      <c r="S1063" s="59"/>
    </row>
    <row r="1064" spans="6:19">
      <c r="F1064" s="59"/>
      <c r="G1064" s="203"/>
      <c r="H1064" s="204"/>
      <c r="I1064" s="205"/>
      <c r="J1064" s="206"/>
      <c r="K1064" s="204"/>
      <c r="L1064" s="207"/>
      <c r="M1064" s="204"/>
      <c r="N1064" s="207"/>
      <c r="O1064" s="204"/>
      <c r="P1064" s="204"/>
      <c r="Q1064" s="208"/>
      <c r="S1064" s="59"/>
    </row>
    <row r="1065" spans="6:19">
      <c r="F1065" s="59"/>
      <c r="G1065" s="203"/>
      <c r="H1065" s="204"/>
      <c r="I1065" s="205"/>
      <c r="J1065" s="206"/>
      <c r="K1065" s="204"/>
      <c r="L1065" s="207"/>
      <c r="M1065" s="204"/>
      <c r="N1065" s="207"/>
      <c r="O1065" s="204"/>
      <c r="P1065" s="204"/>
      <c r="Q1065" s="208"/>
      <c r="S1065" s="59"/>
    </row>
    <row r="1066" spans="6:19">
      <c r="F1066" s="59"/>
      <c r="G1066" s="203"/>
      <c r="H1066" s="204"/>
      <c r="I1066" s="205"/>
      <c r="J1066" s="206"/>
      <c r="K1066" s="204"/>
      <c r="L1066" s="207"/>
      <c r="M1066" s="204"/>
      <c r="N1066" s="207"/>
      <c r="O1066" s="204"/>
      <c r="P1066" s="204"/>
      <c r="Q1066" s="208"/>
      <c r="S1066" s="59"/>
    </row>
    <row r="1067" spans="6:19">
      <c r="F1067" s="59"/>
      <c r="G1067" s="203"/>
      <c r="H1067" s="204"/>
      <c r="I1067" s="205"/>
      <c r="J1067" s="206"/>
      <c r="K1067" s="204"/>
      <c r="L1067" s="207"/>
      <c r="M1067" s="204"/>
      <c r="N1067" s="207"/>
      <c r="O1067" s="204"/>
      <c r="P1067" s="204"/>
      <c r="Q1067" s="208"/>
      <c r="S1067" s="59"/>
    </row>
    <row r="1068" spans="6:19">
      <c r="F1068" s="59"/>
      <c r="G1068" s="203"/>
      <c r="H1068" s="204"/>
      <c r="I1068" s="205"/>
      <c r="J1068" s="206"/>
      <c r="K1068" s="204"/>
      <c r="L1068" s="207"/>
      <c r="M1068" s="204"/>
      <c r="N1068" s="207"/>
      <c r="O1068" s="204"/>
      <c r="P1068" s="204"/>
      <c r="Q1068" s="208"/>
      <c r="S1068" s="59"/>
    </row>
    <row r="1069" spans="6:19">
      <c r="F1069" s="59"/>
      <c r="G1069" s="203"/>
      <c r="H1069" s="204"/>
      <c r="I1069" s="205"/>
      <c r="J1069" s="206"/>
      <c r="K1069" s="204"/>
      <c r="L1069" s="207"/>
      <c r="M1069" s="204"/>
      <c r="N1069" s="207"/>
      <c r="O1069" s="204"/>
      <c r="P1069" s="204"/>
      <c r="Q1069" s="208"/>
      <c r="S1069" s="59"/>
    </row>
    <row r="1070" spans="6:19">
      <c r="F1070" s="59"/>
      <c r="G1070" s="203"/>
      <c r="H1070" s="204"/>
      <c r="I1070" s="205"/>
      <c r="J1070" s="206"/>
      <c r="K1070" s="204"/>
      <c r="L1070" s="207"/>
      <c r="M1070" s="204"/>
      <c r="N1070" s="207"/>
      <c r="O1070" s="204"/>
      <c r="P1070" s="204"/>
      <c r="Q1070" s="208"/>
      <c r="S1070" s="59"/>
    </row>
    <row r="1071" spans="6:19">
      <c r="F1071" s="59"/>
      <c r="G1071" s="203"/>
      <c r="H1071" s="204"/>
      <c r="I1071" s="205"/>
      <c r="J1071" s="206"/>
      <c r="K1071" s="204"/>
      <c r="L1071" s="207"/>
      <c r="M1071" s="204"/>
      <c r="N1071" s="207"/>
      <c r="O1071" s="204"/>
      <c r="P1071" s="204"/>
      <c r="Q1071" s="208"/>
      <c r="S1071" s="59"/>
    </row>
    <row r="1072" spans="6:19">
      <c r="F1072" s="59"/>
      <c r="G1072" s="203"/>
      <c r="H1072" s="204"/>
      <c r="I1072" s="205"/>
      <c r="J1072" s="206"/>
      <c r="K1072" s="204"/>
      <c r="L1072" s="207"/>
      <c r="M1072" s="204"/>
      <c r="N1072" s="207"/>
      <c r="O1072" s="204"/>
      <c r="P1072" s="204"/>
      <c r="Q1072" s="208"/>
      <c r="S1072" s="59"/>
    </row>
    <row r="1073" spans="6:19">
      <c r="F1073" s="59"/>
      <c r="G1073" s="203"/>
      <c r="H1073" s="204"/>
      <c r="I1073" s="205"/>
      <c r="J1073" s="206"/>
      <c r="K1073" s="204"/>
      <c r="L1073" s="207"/>
      <c r="M1073" s="204"/>
      <c r="N1073" s="207"/>
      <c r="O1073" s="204"/>
      <c r="P1073" s="204"/>
      <c r="Q1073" s="208"/>
      <c r="S1073" s="59"/>
    </row>
    <row r="1074" spans="6:19">
      <c r="F1074" s="59"/>
      <c r="G1074" s="203"/>
      <c r="H1074" s="204"/>
      <c r="I1074" s="205"/>
      <c r="J1074" s="206"/>
      <c r="K1074" s="204"/>
      <c r="L1074" s="207"/>
      <c r="M1074" s="204"/>
      <c r="N1074" s="207"/>
      <c r="O1074" s="204"/>
      <c r="P1074" s="204"/>
      <c r="Q1074" s="208"/>
      <c r="S1074" s="59"/>
    </row>
    <row r="1075" spans="6:19">
      <c r="F1075" s="59"/>
      <c r="G1075" s="203"/>
      <c r="H1075" s="204"/>
      <c r="I1075" s="205"/>
      <c r="J1075" s="206"/>
      <c r="K1075" s="204"/>
      <c r="L1075" s="207"/>
      <c r="M1075" s="204"/>
      <c r="N1075" s="207"/>
      <c r="O1075" s="204"/>
      <c r="P1075" s="204"/>
      <c r="Q1075" s="208"/>
      <c r="S1075" s="59"/>
    </row>
    <row r="1076" spans="6:19">
      <c r="F1076" s="59"/>
      <c r="G1076" s="203"/>
      <c r="H1076" s="204"/>
      <c r="I1076" s="205"/>
      <c r="J1076" s="206"/>
      <c r="K1076" s="204"/>
      <c r="L1076" s="207"/>
      <c r="M1076" s="204"/>
      <c r="N1076" s="207"/>
      <c r="O1076" s="204"/>
      <c r="P1076" s="204"/>
      <c r="Q1076" s="208"/>
      <c r="S1076" s="59"/>
    </row>
    <row r="1077" spans="6:19">
      <c r="F1077" s="59"/>
      <c r="G1077" s="203"/>
      <c r="H1077" s="204"/>
      <c r="I1077" s="205"/>
      <c r="J1077" s="206"/>
      <c r="K1077" s="204"/>
      <c r="L1077" s="207"/>
      <c r="M1077" s="204"/>
      <c r="N1077" s="207"/>
      <c r="O1077" s="204"/>
      <c r="P1077" s="204"/>
      <c r="Q1077" s="208"/>
      <c r="S1077" s="59"/>
    </row>
    <row r="1078" spans="6:19">
      <c r="F1078" s="59"/>
      <c r="G1078" s="203"/>
      <c r="H1078" s="204"/>
      <c r="I1078" s="205"/>
      <c r="J1078" s="206"/>
      <c r="K1078" s="204"/>
      <c r="L1078" s="207"/>
      <c r="M1078" s="204"/>
      <c r="N1078" s="207"/>
      <c r="O1078" s="204"/>
      <c r="P1078" s="204"/>
      <c r="Q1078" s="208"/>
      <c r="S1078" s="59"/>
    </row>
    <row r="1079" spans="6:19">
      <c r="F1079" s="59"/>
      <c r="G1079" s="203"/>
      <c r="H1079" s="204"/>
      <c r="I1079" s="205"/>
      <c r="J1079" s="206"/>
      <c r="K1079" s="204"/>
      <c r="L1079" s="207"/>
      <c r="M1079" s="204"/>
      <c r="N1079" s="207"/>
      <c r="O1079" s="204"/>
      <c r="P1079" s="204"/>
      <c r="Q1079" s="208"/>
      <c r="S1079" s="59"/>
    </row>
    <row r="1080" spans="6:19">
      <c r="F1080" s="59"/>
      <c r="G1080" s="203"/>
      <c r="H1080" s="204"/>
      <c r="I1080" s="205"/>
      <c r="J1080" s="206"/>
      <c r="K1080" s="204"/>
      <c r="L1080" s="207"/>
      <c r="M1080" s="204"/>
      <c r="N1080" s="207"/>
      <c r="O1080" s="204"/>
      <c r="P1080" s="204"/>
      <c r="Q1080" s="208"/>
      <c r="S1080" s="59"/>
    </row>
    <row r="1081" spans="6:19">
      <c r="F1081" s="59"/>
      <c r="G1081" s="203"/>
      <c r="H1081" s="204"/>
      <c r="I1081" s="205"/>
      <c r="J1081" s="206"/>
      <c r="K1081" s="204"/>
      <c r="L1081" s="207"/>
      <c r="M1081" s="204"/>
      <c r="N1081" s="207"/>
      <c r="O1081" s="204"/>
      <c r="P1081" s="204"/>
      <c r="Q1081" s="208"/>
      <c r="S1081" s="59"/>
    </row>
    <row r="1082" spans="6:19">
      <c r="F1082" s="59"/>
      <c r="G1082" s="203"/>
      <c r="H1082" s="204"/>
      <c r="I1082" s="205"/>
      <c r="J1082" s="206"/>
      <c r="K1082" s="204"/>
      <c r="L1082" s="207"/>
      <c r="M1082" s="204"/>
      <c r="N1082" s="207"/>
      <c r="O1082" s="204"/>
      <c r="P1082" s="204"/>
      <c r="Q1082" s="208"/>
      <c r="S1082" s="59"/>
    </row>
    <row r="1083" spans="6:19">
      <c r="F1083" s="59"/>
      <c r="G1083" s="203"/>
      <c r="H1083" s="204"/>
      <c r="I1083" s="205"/>
      <c r="J1083" s="206"/>
      <c r="K1083" s="204"/>
      <c r="L1083" s="207"/>
      <c r="M1083" s="204"/>
      <c r="N1083" s="207"/>
      <c r="O1083" s="204"/>
      <c r="P1083" s="204"/>
      <c r="Q1083" s="208"/>
      <c r="S1083" s="59"/>
    </row>
    <row r="1084" spans="6:19">
      <c r="F1084" s="59"/>
      <c r="G1084" s="203"/>
      <c r="H1084" s="204"/>
      <c r="I1084" s="205"/>
      <c r="J1084" s="206"/>
      <c r="K1084" s="204"/>
      <c r="L1084" s="207"/>
      <c r="M1084" s="204"/>
      <c r="N1084" s="207"/>
      <c r="O1084" s="204"/>
      <c r="P1084" s="204"/>
      <c r="Q1084" s="208"/>
      <c r="S1084" s="59"/>
    </row>
    <row r="1085" spans="6:19">
      <c r="F1085" s="59"/>
      <c r="G1085" s="203"/>
      <c r="H1085" s="204"/>
      <c r="I1085" s="205"/>
      <c r="J1085" s="206"/>
      <c r="K1085" s="204"/>
      <c r="L1085" s="207"/>
      <c r="M1085" s="204"/>
      <c r="N1085" s="207"/>
      <c r="O1085" s="204"/>
      <c r="P1085" s="204"/>
      <c r="Q1085" s="208"/>
      <c r="S1085" s="59"/>
    </row>
    <row r="1086" spans="6:19">
      <c r="F1086" s="59"/>
      <c r="G1086" s="203"/>
      <c r="H1086" s="204"/>
      <c r="I1086" s="205"/>
      <c r="J1086" s="206"/>
      <c r="K1086" s="204"/>
      <c r="L1086" s="207"/>
      <c r="M1086" s="204"/>
      <c r="N1086" s="207"/>
      <c r="O1086" s="204"/>
      <c r="P1086" s="204"/>
      <c r="Q1086" s="208"/>
      <c r="S1086" s="59"/>
    </row>
    <row r="1087" spans="6:19">
      <c r="F1087" s="59"/>
      <c r="G1087" s="203"/>
      <c r="H1087" s="204"/>
      <c r="I1087" s="205"/>
      <c r="J1087" s="206"/>
      <c r="K1087" s="204"/>
      <c r="L1087" s="207"/>
      <c r="M1087" s="204"/>
      <c r="N1087" s="207"/>
      <c r="O1087" s="204"/>
      <c r="P1087" s="204"/>
      <c r="Q1087" s="208"/>
      <c r="S1087" s="59"/>
    </row>
    <row r="1088" spans="6:19">
      <c r="F1088" s="59"/>
      <c r="G1088" s="203"/>
      <c r="H1088" s="204"/>
      <c r="I1088" s="205"/>
      <c r="J1088" s="206"/>
      <c r="K1088" s="204"/>
      <c r="L1088" s="207"/>
      <c r="M1088" s="204"/>
      <c r="N1088" s="207"/>
      <c r="O1088" s="204"/>
      <c r="P1088" s="204"/>
      <c r="Q1088" s="208"/>
      <c r="S1088" s="59"/>
    </row>
    <row r="1089" spans="6:19">
      <c r="F1089" s="59"/>
      <c r="G1089" s="203"/>
      <c r="H1089" s="204"/>
      <c r="I1089" s="205"/>
      <c r="J1089" s="206"/>
      <c r="K1089" s="204"/>
      <c r="L1089" s="207"/>
      <c r="M1089" s="204"/>
      <c r="N1089" s="207"/>
      <c r="O1089" s="204"/>
      <c r="P1089" s="204"/>
      <c r="Q1089" s="208"/>
      <c r="S1089" s="59"/>
    </row>
    <row r="1090" spans="6:19">
      <c r="F1090" s="59"/>
      <c r="G1090" s="203"/>
      <c r="H1090" s="204"/>
      <c r="I1090" s="205"/>
      <c r="J1090" s="206"/>
      <c r="K1090" s="204"/>
      <c r="L1090" s="207"/>
      <c r="M1090" s="204"/>
      <c r="N1090" s="207"/>
      <c r="O1090" s="204"/>
      <c r="P1090" s="204"/>
      <c r="Q1090" s="208"/>
      <c r="S1090" s="59"/>
    </row>
    <row r="1091" spans="6:19">
      <c r="F1091" s="59"/>
      <c r="G1091" s="203"/>
      <c r="H1091" s="204"/>
      <c r="I1091" s="205"/>
      <c r="J1091" s="206"/>
      <c r="K1091" s="204"/>
      <c r="L1091" s="207"/>
      <c r="M1091" s="204"/>
      <c r="N1091" s="207"/>
      <c r="O1091" s="204"/>
      <c r="P1091" s="204"/>
      <c r="Q1091" s="208"/>
      <c r="S1091" s="59"/>
    </row>
    <row r="1092" spans="6:19">
      <c r="F1092" s="59"/>
      <c r="G1092" s="203"/>
      <c r="H1092" s="204"/>
      <c r="I1092" s="205"/>
      <c r="J1092" s="206"/>
      <c r="K1092" s="204"/>
      <c r="L1092" s="207"/>
      <c r="M1092" s="204"/>
      <c r="N1092" s="207"/>
      <c r="O1092" s="204"/>
      <c r="P1092" s="204"/>
      <c r="Q1092" s="208"/>
      <c r="S1092" s="59"/>
    </row>
    <row r="1093" spans="6:19">
      <c r="F1093" s="59"/>
      <c r="G1093" s="203"/>
      <c r="H1093" s="204"/>
      <c r="I1093" s="205"/>
      <c r="J1093" s="206"/>
      <c r="K1093" s="204"/>
      <c r="L1093" s="207"/>
      <c r="M1093" s="204"/>
      <c r="N1093" s="207"/>
      <c r="O1093" s="204"/>
      <c r="P1093" s="204"/>
      <c r="Q1093" s="208"/>
      <c r="S1093" s="59"/>
    </row>
    <row r="1094" spans="6:19">
      <c r="F1094" s="59"/>
      <c r="G1094" s="203"/>
      <c r="H1094" s="204"/>
      <c r="I1094" s="205"/>
      <c r="J1094" s="206"/>
      <c r="K1094" s="204"/>
      <c r="L1094" s="207"/>
      <c r="M1094" s="204"/>
      <c r="N1094" s="207"/>
      <c r="O1094" s="204"/>
      <c r="P1094" s="204"/>
      <c r="Q1094" s="208"/>
      <c r="S1094" s="59"/>
    </row>
    <row r="1095" spans="6:19">
      <c r="F1095" s="59"/>
      <c r="G1095" s="203"/>
      <c r="H1095" s="204"/>
      <c r="I1095" s="205"/>
      <c r="J1095" s="206"/>
      <c r="K1095" s="204"/>
      <c r="L1095" s="207"/>
      <c r="M1095" s="204"/>
      <c r="N1095" s="207"/>
      <c r="O1095" s="204"/>
      <c r="P1095" s="204"/>
      <c r="Q1095" s="208"/>
      <c r="S1095" s="59"/>
    </row>
    <row r="1096" spans="6:19">
      <c r="F1096" s="59"/>
      <c r="G1096" s="203"/>
      <c r="H1096" s="204"/>
      <c r="I1096" s="205"/>
      <c r="J1096" s="206"/>
      <c r="K1096" s="204"/>
      <c r="L1096" s="207"/>
      <c r="M1096" s="204"/>
      <c r="N1096" s="207"/>
      <c r="O1096" s="204"/>
      <c r="P1096" s="204"/>
      <c r="Q1096" s="208"/>
      <c r="S1096" s="59"/>
    </row>
    <row r="1097" spans="6:19">
      <c r="F1097" s="59"/>
      <c r="G1097" s="203"/>
      <c r="H1097" s="204"/>
      <c r="I1097" s="205"/>
      <c r="J1097" s="206"/>
      <c r="K1097" s="204"/>
      <c r="L1097" s="207"/>
      <c r="M1097" s="204"/>
      <c r="N1097" s="207"/>
      <c r="O1097" s="204"/>
      <c r="P1097" s="204"/>
      <c r="Q1097" s="208"/>
      <c r="S1097" s="59"/>
    </row>
    <row r="1098" spans="6:19">
      <c r="F1098" s="59"/>
      <c r="G1098" s="203"/>
      <c r="H1098" s="204"/>
      <c r="I1098" s="205"/>
      <c r="J1098" s="206"/>
      <c r="K1098" s="204"/>
      <c r="L1098" s="207"/>
      <c r="M1098" s="204"/>
      <c r="N1098" s="207"/>
      <c r="O1098" s="204"/>
      <c r="P1098" s="204"/>
      <c r="Q1098" s="208"/>
      <c r="S1098" s="59"/>
    </row>
    <row r="1099" spans="6:19">
      <c r="F1099" s="59"/>
      <c r="G1099" s="203"/>
      <c r="H1099" s="204"/>
      <c r="I1099" s="205"/>
      <c r="J1099" s="206"/>
      <c r="K1099" s="204"/>
      <c r="L1099" s="207"/>
      <c r="M1099" s="204"/>
      <c r="N1099" s="207"/>
      <c r="O1099" s="204"/>
      <c r="P1099" s="204"/>
      <c r="Q1099" s="208"/>
      <c r="S1099" s="59"/>
    </row>
    <row r="1100" spans="6:19">
      <c r="F1100" s="59"/>
      <c r="G1100" s="203"/>
      <c r="H1100" s="204"/>
      <c r="I1100" s="205"/>
      <c r="J1100" s="206"/>
      <c r="K1100" s="204"/>
      <c r="L1100" s="207"/>
      <c r="M1100" s="204"/>
      <c r="N1100" s="207"/>
      <c r="O1100" s="204"/>
      <c r="P1100" s="204"/>
      <c r="Q1100" s="208"/>
      <c r="S1100" s="59"/>
    </row>
    <row r="1101" spans="6:19">
      <c r="F1101" s="59"/>
      <c r="G1101" s="203"/>
      <c r="H1101" s="204"/>
      <c r="I1101" s="205"/>
      <c r="J1101" s="206"/>
      <c r="K1101" s="204"/>
      <c r="L1101" s="207"/>
      <c r="M1101" s="204"/>
      <c r="N1101" s="207"/>
      <c r="O1101" s="204"/>
      <c r="P1101" s="204"/>
      <c r="Q1101" s="208"/>
      <c r="S1101" s="59"/>
    </row>
    <row r="1102" spans="6:19">
      <c r="F1102" s="59"/>
      <c r="G1102" s="203"/>
      <c r="H1102" s="204"/>
      <c r="I1102" s="205"/>
      <c r="J1102" s="206"/>
      <c r="K1102" s="204"/>
      <c r="L1102" s="207"/>
      <c r="M1102" s="204"/>
      <c r="N1102" s="207"/>
      <c r="O1102" s="204"/>
      <c r="P1102" s="204"/>
      <c r="Q1102" s="208"/>
      <c r="S1102" s="59"/>
    </row>
    <row r="1103" spans="6:19">
      <c r="F1103" s="59"/>
      <c r="G1103" s="203"/>
      <c r="H1103" s="204"/>
      <c r="I1103" s="205"/>
      <c r="J1103" s="206"/>
      <c r="K1103" s="204"/>
      <c r="L1103" s="207"/>
      <c r="M1103" s="204"/>
      <c r="N1103" s="207"/>
      <c r="O1103" s="204"/>
      <c r="P1103" s="204"/>
      <c r="Q1103" s="208"/>
      <c r="S1103" s="59"/>
    </row>
    <row r="1104" spans="6:19">
      <c r="F1104" s="59"/>
      <c r="G1104" s="203"/>
      <c r="H1104" s="204"/>
      <c r="I1104" s="205"/>
      <c r="J1104" s="206"/>
      <c r="K1104" s="204"/>
      <c r="L1104" s="207"/>
      <c r="M1104" s="204"/>
      <c r="N1104" s="207"/>
      <c r="O1104" s="204"/>
      <c r="P1104" s="204"/>
      <c r="Q1104" s="208"/>
      <c r="S1104" s="59"/>
    </row>
    <row r="1105" spans="6:19">
      <c r="F1105" s="59"/>
      <c r="G1105" s="203"/>
      <c r="H1105" s="204"/>
      <c r="I1105" s="205"/>
      <c r="J1105" s="206"/>
      <c r="K1105" s="204"/>
      <c r="L1105" s="207"/>
      <c r="M1105" s="204"/>
      <c r="N1105" s="207"/>
      <c r="O1105" s="204"/>
      <c r="P1105" s="204"/>
      <c r="Q1105" s="208"/>
      <c r="S1105" s="59"/>
    </row>
    <row r="1106" spans="6:19">
      <c r="F1106" s="59"/>
      <c r="G1106" s="203"/>
      <c r="H1106" s="204"/>
      <c r="I1106" s="205"/>
      <c r="J1106" s="206"/>
      <c r="K1106" s="204"/>
      <c r="L1106" s="207"/>
      <c r="M1106" s="204"/>
      <c r="N1106" s="207"/>
      <c r="O1106" s="204"/>
      <c r="P1106" s="204"/>
      <c r="Q1106" s="208"/>
      <c r="S1106" s="59"/>
    </row>
    <row r="1107" spans="6:19">
      <c r="F1107" s="59"/>
      <c r="G1107" s="203"/>
      <c r="H1107" s="204"/>
      <c r="I1107" s="205"/>
      <c r="J1107" s="206"/>
      <c r="K1107" s="204"/>
      <c r="L1107" s="207"/>
      <c r="M1107" s="204"/>
      <c r="N1107" s="207"/>
      <c r="O1107" s="204"/>
      <c r="P1107" s="204"/>
      <c r="Q1107" s="208"/>
      <c r="S1107" s="59"/>
    </row>
    <row r="1108" spans="6:19">
      <c r="F1108" s="59"/>
      <c r="G1108" s="203"/>
      <c r="H1108" s="204"/>
      <c r="I1108" s="205"/>
      <c r="J1108" s="206"/>
      <c r="K1108" s="204"/>
      <c r="L1108" s="207"/>
      <c r="M1108" s="204"/>
      <c r="N1108" s="207"/>
      <c r="O1108" s="204"/>
      <c r="P1108" s="204"/>
      <c r="Q1108" s="208"/>
      <c r="S1108" s="59"/>
    </row>
    <row r="1109" spans="6:19">
      <c r="F1109" s="59"/>
      <c r="G1109" s="203"/>
      <c r="H1109" s="204"/>
      <c r="I1109" s="205"/>
      <c r="J1109" s="206"/>
      <c r="K1109" s="204"/>
      <c r="L1109" s="207"/>
      <c r="M1109" s="204"/>
      <c r="N1109" s="207"/>
      <c r="O1109" s="204"/>
      <c r="P1109" s="204"/>
      <c r="Q1109" s="208"/>
      <c r="S1109" s="59"/>
    </row>
    <row r="1110" spans="6:19">
      <c r="F1110" s="59"/>
      <c r="G1110" s="203"/>
      <c r="H1110" s="204"/>
      <c r="I1110" s="205"/>
      <c r="J1110" s="206"/>
      <c r="K1110" s="204"/>
      <c r="L1110" s="207"/>
      <c r="M1110" s="204"/>
      <c r="N1110" s="207"/>
      <c r="O1110" s="204"/>
      <c r="P1110" s="204"/>
      <c r="Q1110" s="208"/>
      <c r="S1110" s="59"/>
    </row>
    <row r="1111" spans="6:19">
      <c r="F1111" s="59"/>
      <c r="G1111" s="203"/>
      <c r="H1111" s="204"/>
      <c r="I1111" s="205"/>
      <c r="J1111" s="206"/>
      <c r="K1111" s="204"/>
      <c r="L1111" s="207"/>
      <c r="M1111" s="204"/>
      <c r="N1111" s="207"/>
      <c r="O1111" s="204"/>
      <c r="P1111" s="204"/>
      <c r="Q1111" s="208"/>
      <c r="S1111" s="59"/>
    </row>
    <row r="1112" spans="6:19">
      <c r="F1112" s="59"/>
      <c r="G1112" s="203"/>
      <c r="H1112" s="204"/>
      <c r="I1112" s="205"/>
      <c r="J1112" s="206"/>
      <c r="K1112" s="204"/>
      <c r="L1112" s="207"/>
      <c r="M1112" s="204"/>
      <c r="N1112" s="207"/>
      <c r="O1112" s="204"/>
      <c r="P1112" s="204"/>
      <c r="Q1112" s="208"/>
      <c r="S1112" s="59"/>
    </row>
    <row r="1113" spans="6:19">
      <c r="F1113" s="59"/>
      <c r="G1113" s="203"/>
      <c r="H1113" s="204"/>
      <c r="I1113" s="205"/>
      <c r="J1113" s="206"/>
      <c r="K1113" s="204"/>
      <c r="L1113" s="207"/>
      <c r="M1113" s="204"/>
      <c r="N1113" s="207"/>
      <c r="O1113" s="204"/>
      <c r="P1113" s="204"/>
      <c r="Q1113" s="208"/>
      <c r="S1113" s="59"/>
    </row>
    <row r="1114" spans="6:19">
      <c r="F1114" s="59"/>
      <c r="G1114" s="203"/>
      <c r="H1114" s="204"/>
      <c r="I1114" s="205"/>
      <c r="J1114" s="206"/>
      <c r="K1114" s="204"/>
      <c r="L1114" s="207"/>
      <c r="M1114" s="204"/>
      <c r="N1114" s="207"/>
      <c r="O1114" s="204"/>
      <c r="P1114" s="204"/>
      <c r="Q1114" s="208"/>
      <c r="S1114" s="59"/>
    </row>
    <row r="1115" spans="6:19">
      <c r="F1115" s="59"/>
      <c r="G1115" s="203"/>
      <c r="H1115" s="204"/>
      <c r="I1115" s="205"/>
      <c r="J1115" s="206"/>
      <c r="K1115" s="204"/>
      <c r="L1115" s="207"/>
      <c r="M1115" s="204"/>
      <c r="N1115" s="207"/>
      <c r="O1115" s="204"/>
      <c r="P1115" s="204"/>
      <c r="Q1115" s="208"/>
      <c r="S1115" s="59"/>
    </row>
    <row r="1116" spans="6:19">
      <c r="F1116" s="59"/>
      <c r="G1116" s="203"/>
      <c r="H1116" s="204"/>
      <c r="I1116" s="205"/>
      <c r="J1116" s="206"/>
      <c r="K1116" s="204"/>
      <c r="L1116" s="207"/>
      <c r="M1116" s="204"/>
      <c r="N1116" s="207"/>
      <c r="O1116" s="204"/>
      <c r="P1116" s="204"/>
      <c r="Q1116" s="208"/>
      <c r="S1116" s="59"/>
    </row>
    <row r="1117" spans="6:19">
      <c r="F1117" s="59"/>
      <c r="G1117" s="203"/>
      <c r="H1117" s="204"/>
      <c r="I1117" s="205"/>
      <c r="J1117" s="206"/>
      <c r="K1117" s="204"/>
      <c r="L1117" s="207"/>
      <c r="M1117" s="204"/>
      <c r="N1117" s="207"/>
      <c r="O1117" s="204"/>
      <c r="P1117" s="204"/>
      <c r="Q1117" s="208"/>
      <c r="S1117" s="59"/>
    </row>
    <row r="1118" spans="6:19">
      <c r="F1118" s="59"/>
      <c r="G1118" s="203"/>
      <c r="H1118" s="204"/>
      <c r="I1118" s="205"/>
      <c r="J1118" s="206"/>
      <c r="K1118" s="204"/>
      <c r="L1118" s="207"/>
      <c r="M1118" s="204"/>
      <c r="N1118" s="207"/>
      <c r="O1118" s="204"/>
      <c r="P1118" s="204"/>
      <c r="Q1118" s="208"/>
      <c r="S1118" s="59"/>
    </row>
    <row r="1119" spans="6:19">
      <c r="F1119" s="59"/>
      <c r="G1119" s="203"/>
      <c r="H1119" s="204"/>
      <c r="I1119" s="205"/>
      <c r="J1119" s="206"/>
      <c r="K1119" s="204"/>
      <c r="L1119" s="207"/>
      <c r="M1119" s="204"/>
      <c r="N1119" s="207"/>
      <c r="O1119" s="204"/>
      <c r="P1119" s="204"/>
      <c r="Q1119" s="208"/>
      <c r="S1119" s="59"/>
    </row>
    <row r="1120" spans="6:19">
      <c r="F1120" s="59"/>
      <c r="G1120" s="203"/>
      <c r="H1120" s="204"/>
      <c r="I1120" s="205"/>
      <c r="J1120" s="206"/>
      <c r="K1120" s="204"/>
      <c r="L1120" s="207"/>
      <c r="M1120" s="204"/>
      <c r="N1120" s="207"/>
      <c r="O1120" s="204"/>
      <c r="P1120" s="204"/>
      <c r="Q1120" s="208"/>
      <c r="S1120" s="59"/>
    </row>
    <row r="1121" spans="6:19">
      <c r="F1121" s="59"/>
      <c r="G1121" s="203"/>
      <c r="H1121" s="204"/>
      <c r="I1121" s="205"/>
      <c r="J1121" s="206"/>
      <c r="K1121" s="204"/>
      <c r="L1121" s="207"/>
      <c r="M1121" s="204"/>
      <c r="N1121" s="207"/>
      <c r="O1121" s="204"/>
      <c r="P1121" s="204"/>
      <c r="Q1121" s="208"/>
      <c r="S1121" s="59"/>
    </row>
    <row r="1122" spans="6:19">
      <c r="F1122" s="59"/>
      <c r="G1122" s="203"/>
      <c r="H1122" s="204"/>
      <c r="I1122" s="205"/>
      <c r="J1122" s="206"/>
      <c r="K1122" s="204"/>
      <c r="L1122" s="207"/>
      <c r="M1122" s="204"/>
      <c r="N1122" s="207"/>
      <c r="O1122" s="204"/>
      <c r="P1122" s="204"/>
      <c r="Q1122" s="208"/>
      <c r="S1122" s="59"/>
    </row>
    <row r="1123" spans="6:19">
      <c r="F1123" s="59"/>
      <c r="G1123" s="203"/>
      <c r="H1123" s="204"/>
      <c r="I1123" s="205"/>
      <c r="J1123" s="206"/>
      <c r="K1123" s="204"/>
      <c r="L1123" s="207"/>
      <c r="M1123" s="204"/>
      <c r="N1123" s="207"/>
      <c r="O1123" s="204"/>
      <c r="P1123" s="204"/>
      <c r="Q1123" s="208"/>
      <c r="S1123" s="59"/>
    </row>
    <row r="1124" spans="6:19">
      <c r="F1124" s="59"/>
      <c r="G1124" s="203"/>
      <c r="H1124" s="204"/>
      <c r="I1124" s="205"/>
      <c r="J1124" s="206"/>
      <c r="K1124" s="204"/>
      <c r="L1124" s="207"/>
      <c r="M1124" s="204"/>
      <c r="N1124" s="207"/>
      <c r="O1124" s="204"/>
      <c r="P1124" s="204"/>
      <c r="Q1124" s="208"/>
      <c r="S1124" s="59"/>
    </row>
    <row r="1125" spans="6:19">
      <c r="F1125" s="59"/>
      <c r="G1125" s="203"/>
      <c r="H1125" s="204"/>
      <c r="I1125" s="205"/>
      <c r="J1125" s="206"/>
      <c r="K1125" s="204"/>
      <c r="L1125" s="207"/>
      <c r="M1125" s="204"/>
      <c r="N1125" s="207"/>
      <c r="O1125" s="204"/>
      <c r="P1125" s="204"/>
      <c r="Q1125" s="208"/>
      <c r="S1125" s="59"/>
    </row>
    <row r="1126" spans="6:19">
      <c r="F1126" s="59"/>
      <c r="G1126" s="203"/>
      <c r="H1126" s="204"/>
      <c r="I1126" s="205"/>
      <c r="J1126" s="206"/>
      <c r="K1126" s="204"/>
      <c r="L1126" s="207"/>
      <c r="M1126" s="204"/>
      <c r="N1126" s="207"/>
      <c r="O1126" s="204"/>
      <c r="P1126" s="204"/>
      <c r="Q1126" s="208"/>
      <c r="S1126" s="59"/>
    </row>
    <row r="1127" spans="6:19">
      <c r="F1127" s="59"/>
      <c r="G1127" s="203"/>
      <c r="H1127" s="204"/>
      <c r="I1127" s="205"/>
      <c r="J1127" s="206"/>
      <c r="K1127" s="204"/>
      <c r="L1127" s="207"/>
      <c r="M1127" s="204"/>
      <c r="N1127" s="207"/>
      <c r="O1127" s="204"/>
      <c r="P1127" s="204"/>
      <c r="Q1127" s="208"/>
      <c r="S1127" s="59"/>
    </row>
    <row r="1128" spans="6:19">
      <c r="F1128" s="59"/>
      <c r="G1128" s="203"/>
      <c r="H1128" s="204"/>
      <c r="I1128" s="205"/>
      <c r="J1128" s="206"/>
      <c r="K1128" s="204"/>
      <c r="L1128" s="207"/>
      <c r="M1128" s="204"/>
      <c r="N1128" s="207"/>
      <c r="O1128" s="204"/>
      <c r="P1128" s="204"/>
      <c r="Q1128" s="208"/>
      <c r="S1128" s="59"/>
    </row>
    <row r="1129" spans="6:19">
      <c r="F1129" s="59"/>
      <c r="G1129" s="203"/>
      <c r="H1129" s="204"/>
      <c r="I1129" s="205"/>
      <c r="J1129" s="206"/>
      <c r="K1129" s="204"/>
      <c r="L1129" s="207"/>
      <c r="M1129" s="204"/>
      <c r="N1129" s="207"/>
      <c r="O1129" s="204"/>
      <c r="P1129" s="204"/>
      <c r="Q1129" s="208"/>
      <c r="S1129" s="59"/>
    </row>
    <row r="1130" spans="6:19">
      <c r="F1130" s="59"/>
      <c r="G1130" s="203"/>
      <c r="H1130" s="204"/>
      <c r="I1130" s="205"/>
      <c r="J1130" s="206"/>
      <c r="K1130" s="204"/>
      <c r="L1130" s="207"/>
      <c r="M1130" s="204"/>
      <c r="N1130" s="207"/>
      <c r="O1130" s="204"/>
      <c r="P1130" s="204"/>
      <c r="Q1130" s="208"/>
      <c r="S1130" s="59"/>
    </row>
    <row r="1131" spans="6:19">
      <c r="F1131" s="59"/>
      <c r="G1131" s="203"/>
      <c r="H1131" s="204"/>
      <c r="I1131" s="205"/>
      <c r="J1131" s="206"/>
      <c r="K1131" s="204"/>
      <c r="L1131" s="207"/>
      <c r="M1131" s="204"/>
      <c r="N1131" s="207"/>
      <c r="O1131" s="204"/>
      <c r="P1131" s="204"/>
      <c r="Q1131" s="208"/>
      <c r="S1131" s="59"/>
    </row>
    <row r="1132" spans="6:19">
      <c r="F1132" s="59"/>
      <c r="G1132" s="203"/>
      <c r="H1132" s="204"/>
      <c r="I1132" s="205"/>
      <c r="J1132" s="206"/>
      <c r="K1132" s="204"/>
      <c r="L1132" s="207"/>
      <c r="M1132" s="204"/>
      <c r="N1132" s="207"/>
      <c r="O1132" s="204"/>
      <c r="P1132" s="204"/>
      <c r="Q1132" s="208"/>
      <c r="S1132" s="59"/>
    </row>
    <row r="1133" spans="6:19">
      <c r="F1133" s="59"/>
      <c r="G1133" s="203"/>
      <c r="H1133" s="204"/>
      <c r="I1133" s="205"/>
      <c r="J1133" s="206"/>
      <c r="K1133" s="204"/>
      <c r="L1133" s="207"/>
      <c r="M1133" s="204"/>
      <c r="N1133" s="207"/>
      <c r="O1133" s="204"/>
      <c r="P1133" s="204"/>
      <c r="Q1133" s="208"/>
      <c r="S1133" s="59"/>
    </row>
    <row r="1134" spans="6:19">
      <c r="F1134" s="59"/>
      <c r="G1134" s="203"/>
      <c r="H1134" s="204"/>
      <c r="I1134" s="205"/>
      <c r="J1134" s="206"/>
      <c r="K1134" s="204"/>
      <c r="L1134" s="207"/>
      <c r="M1134" s="204"/>
      <c r="N1134" s="207"/>
      <c r="O1134" s="204"/>
      <c r="P1134" s="204"/>
      <c r="Q1134" s="208"/>
      <c r="S1134" s="59"/>
    </row>
    <row r="1135" spans="6:19">
      <c r="F1135" s="59"/>
      <c r="G1135" s="203"/>
      <c r="H1135" s="204"/>
      <c r="I1135" s="205"/>
      <c r="J1135" s="206"/>
      <c r="K1135" s="204"/>
      <c r="L1135" s="207"/>
      <c r="M1135" s="204"/>
      <c r="N1135" s="207"/>
      <c r="O1135" s="204"/>
      <c r="P1135" s="204"/>
      <c r="Q1135" s="208"/>
      <c r="S1135" s="59"/>
    </row>
    <row r="1136" spans="6:19">
      <c r="F1136" s="59"/>
      <c r="G1136" s="203"/>
      <c r="H1136" s="204"/>
      <c r="I1136" s="205"/>
      <c r="J1136" s="206"/>
      <c r="K1136" s="204"/>
      <c r="L1136" s="207"/>
      <c r="M1136" s="204"/>
      <c r="N1136" s="207"/>
      <c r="O1136" s="204"/>
      <c r="P1136" s="204"/>
      <c r="Q1136" s="208"/>
      <c r="S1136" s="59"/>
    </row>
    <row r="1137" spans="6:19">
      <c r="F1137" s="59"/>
      <c r="G1137" s="203"/>
      <c r="H1137" s="204"/>
      <c r="I1137" s="205"/>
      <c r="J1137" s="206"/>
      <c r="K1137" s="204"/>
      <c r="L1137" s="207"/>
      <c r="M1137" s="204"/>
      <c r="N1137" s="207"/>
      <c r="O1137" s="204"/>
      <c r="P1137" s="204"/>
      <c r="Q1137" s="208"/>
      <c r="S1137" s="59"/>
    </row>
    <row r="1138" spans="6:19">
      <c r="F1138" s="59"/>
      <c r="G1138" s="203"/>
      <c r="H1138" s="204"/>
      <c r="I1138" s="205"/>
      <c r="J1138" s="206"/>
      <c r="K1138" s="204"/>
      <c r="L1138" s="207"/>
      <c r="M1138" s="204"/>
      <c r="N1138" s="207"/>
      <c r="O1138" s="204"/>
      <c r="P1138" s="204"/>
      <c r="Q1138" s="208"/>
      <c r="S1138" s="59"/>
    </row>
    <row r="1139" spans="6:19">
      <c r="F1139" s="59"/>
      <c r="G1139" s="203"/>
      <c r="H1139" s="204"/>
      <c r="I1139" s="205"/>
      <c r="J1139" s="206"/>
      <c r="K1139" s="204"/>
      <c r="L1139" s="207"/>
      <c r="M1139" s="204"/>
      <c r="N1139" s="207"/>
      <c r="O1139" s="204"/>
      <c r="P1139" s="204"/>
      <c r="Q1139" s="208"/>
      <c r="S1139" s="59"/>
    </row>
    <row r="1140" spans="6:19">
      <c r="F1140" s="59"/>
      <c r="G1140" s="203"/>
      <c r="H1140" s="204"/>
      <c r="I1140" s="205"/>
      <c r="J1140" s="206"/>
      <c r="K1140" s="204"/>
      <c r="L1140" s="207"/>
      <c r="M1140" s="204"/>
      <c r="N1140" s="207"/>
      <c r="O1140" s="204"/>
      <c r="P1140" s="204"/>
      <c r="Q1140" s="208"/>
      <c r="S1140" s="59"/>
    </row>
    <row r="1141" spans="6:19">
      <c r="F1141" s="59"/>
      <c r="G1141" s="203"/>
      <c r="H1141" s="204"/>
      <c r="I1141" s="205"/>
      <c r="J1141" s="206"/>
      <c r="K1141" s="204"/>
      <c r="L1141" s="207"/>
      <c r="M1141" s="204"/>
      <c r="N1141" s="207"/>
      <c r="O1141" s="204"/>
      <c r="P1141" s="204"/>
      <c r="Q1141" s="208"/>
      <c r="S1141" s="59"/>
    </row>
    <row r="1142" spans="6:19">
      <c r="F1142" s="59"/>
      <c r="G1142" s="203"/>
      <c r="H1142" s="204"/>
      <c r="I1142" s="205"/>
      <c r="J1142" s="206"/>
      <c r="K1142" s="204"/>
      <c r="L1142" s="207"/>
      <c r="M1142" s="204"/>
      <c r="N1142" s="207"/>
      <c r="O1142" s="204"/>
      <c r="P1142" s="204"/>
      <c r="Q1142" s="208"/>
      <c r="S1142" s="59"/>
    </row>
    <row r="1143" spans="6:19">
      <c r="F1143" s="59"/>
      <c r="G1143" s="203"/>
      <c r="H1143" s="204"/>
      <c r="I1143" s="205"/>
      <c r="J1143" s="206"/>
      <c r="K1143" s="204"/>
      <c r="L1143" s="207"/>
      <c r="M1143" s="204"/>
      <c r="N1143" s="207"/>
      <c r="O1143" s="204"/>
      <c r="P1143" s="204"/>
      <c r="Q1143" s="208"/>
      <c r="S1143" s="59"/>
    </row>
    <row r="1144" spans="6:19">
      <c r="F1144" s="59"/>
      <c r="G1144" s="203"/>
      <c r="H1144" s="204"/>
      <c r="I1144" s="205"/>
      <c r="J1144" s="206"/>
      <c r="K1144" s="204"/>
      <c r="L1144" s="207"/>
      <c r="M1144" s="204"/>
      <c r="N1144" s="207"/>
      <c r="O1144" s="204"/>
      <c r="P1144" s="204"/>
      <c r="Q1144" s="208"/>
      <c r="S1144" s="59"/>
    </row>
    <row r="1145" spans="6:19">
      <c r="F1145" s="59"/>
      <c r="G1145" s="203"/>
      <c r="H1145" s="204"/>
      <c r="I1145" s="205"/>
      <c r="J1145" s="206"/>
      <c r="K1145" s="204"/>
      <c r="L1145" s="207"/>
      <c r="M1145" s="204"/>
      <c r="N1145" s="207"/>
      <c r="O1145" s="204"/>
      <c r="P1145" s="204"/>
      <c r="Q1145" s="208"/>
      <c r="S1145" s="59"/>
    </row>
    <row r="1146" spans="6:19">
      <c r="F1146" s="59"/>
      <c r="G1146" s="203"/>
      <c r="H1146" s="204"/>
      <c r="I1146" s="205"/>
      <c r="J1146" s="206"/>
      <c r="K1146" s="204"/>
      <c r="L1146" s="207"/>
      <c r="M1146" s="204"/>
      <c r="N1146" s="207"/>
      <c r="O1146" s="204"/>
      <c r="P1146" s="204"/>
      <c r="Q1146" s="208"/>
      <c r="S1146" s="59"/>
    </row>
    <row r="1147" spans="6:19">
      <c r="F1147" s="59"/>
      <c r="G1147" s="203"/>
      <c r="H1147" s="204"/>
      <c r="I1147" s="205"/>
      <c r="J1147" s="206"/>
      <c r="K1147" s="204"/>
      <c r="L1147" s="207"/>
      <c r="M1147" s="204"/>
      <c r="N1147" s="207"/>
      <c r="O1147" s="204"/>
      <c r="P1147" s="204"/>
      <c r="Q1147" s="208"/>
      <c r="S1147" s="59"/>
    </row>
    <row r="1148" spans="6:19">
      <c r="F1148" s="59"/>
      <c r="G1148" s="203"/>
      <c r="H1148" s="204"/>
      <c r="I1148" s="205"/>
      <c r="J1148" s="206"/>
      <c r="K1148" s="204"/>
      <c r="L1148" s="207"/>
      <c r="M1148" s="204"/>
      <c r="N1148" s="207"/>
      <c r="O1148" s="204"/>
      <c r="P1148" s="204"/>
      <c r="Q1148" s="208"/>
      <c r="S1148" s="59"/>
    </row>
    <row r="1149" spans="6:19">
      <c r="F1149" s="59"/>
      <c r="G1149" s="203"/>
      <c r="H1149" s="204"/>
      <c r="I1149" s="205"/>
      <c r="J1149" s="206"/>
      <c r="K1149" s="204"/>
      <c r="L1149" s="207"/>
      <c r="M1149" s="204"/>
      <c r="N1149" s="207"/>
      <c r="O1149" s="204"/>
      <c r="P1149" s="204"/>
      <c r="Q1149" s="208"/>
      <c r="S1149" s="59"/>
    </row>
    <row r="1150" spans="6:19">
      <c r="F1150" s="59"/>
      <c r="G1150" s="203"/>
      <c r="H1150" s="204"/>
      <c r="I1150" s="205"/>
      <c r="J1150" s="206"/>
      <c r="K1150" s="204"/>
      <c r="L1150" s="207"/>
      <c r="M1150" s="204"/>
      <c r="N1150" s="207"/>
      <c r="O1150" s="204"/>
      <c r="P1150" s="204"/>
      <c r="Q1150" s="208"/>
      <c r="S1150" s="59"/>
    </row>
    <row r="1151" spans="6:19">
      <c r="F1151" s="59"/>
      <c r="G1151" s="203"/>
      <c r="H1151" s="204"/>
      <c r="I1151" s="205"/>
      <c r="J1151" s="206"/>
      <c r="K1151" s="204"/>
      <c r="L1151" s="207"/>
      <c r="M1151" s="204"/>
      <c r="N1151" s="207"/>
      <c r="O1151" s="204"/>
      <c r="P1151" s="204"/>
      <c r="Q1151" s="208"/>
      <c r="S1151" s="59"/>
    </row>
    <row r="1152" spans="6:19">
      <c r="F1152" s="59"/>
      <c r="G1152" s="203"/>
      <c r="H1152" s="204"/>
      <c r="I1152" s="205"/>
      <c r="J1152" s="206"/>
      <c r="K1152" s="204"/>
      <c r="L1152" s="207"/>
      <c r="M1152" s="204"/>
      <c r="N1152" s="207"/>
      <c r="O1152" s="204"/>
      <c r="P1152" s="204"/>
      <c r="Q1152" s="208"/>
      <c r="S1152" s="59"/>
    </row>
    <row r="1153" spans="6:19">
      <c r="F1153" s="59"/>
      <c r="G1153" s="203"/>
      <c r="H1153" s="204"/>
      <c r="I1153" s="205"/>
      <c r="J1153" s="206"/>
      <c r="K1153" s="204"/>
      <c r="L1153" s="207"/>
      <c r="M1153" s="204"/>
      <c r="N1153" s="207"/>
      <c r="O1153" s="204"/>
      <c r="P1153" s="204"/>
      <c r="Q1153" s="208"/>
      <c r="S1153" s="59"/>
    </row>
    <row r="1154" spans="6:19">
      <c r="F1154" s="59"/>
      <c r="G1154" s="203"/>
      <c r="H1154" s="204"/>
      <c r="I1154" s="205"/>
      <c r="J1154" s="206"/>
      <c r="K1154" s="204"/>
      <c r="L1154" s="207"/>
      <c r="M1154" s="204"/>
      <c r="N1154" s="207"/>
      <c r="O1154" s="204"/>
      <c r="P1154" s="204"/>
      <c r="Q1154" s="208"/>
      <c r="S1154" s="59"/>
    </row>
    <row r="1155" spans="6:19">
      <c r="F1155" s="59"/>
      <c r="G1155" s="203"/>
      <c r="H1155" s="204"/>
      <c r="I1155" s="205"/>
      <c r="J1155" s="206"/>
      <c r="K1155" s="204"/>
      <c r="L1155" s="207"/>
      <c r="M1155" s="204"/>
      <c r="N1155" s="207"/>
      <c r="O1155" s="204"/>
      <c r="P1155" s="204"/>
      <c r="Q1155" s="208"/>
      <c r="S1155" s="59"/>
    </row>
    <row r="1156" spans="6:19">
      <c r="F1156" s="59"/>
      <c r="G1156" s="203"/>
      <c r="H1156" s="204"/>
      <c r="I1156" s="205"/>
      <c r="J1156" s="206"/>
      <c r="K1156" s="204"/>
      <c r="L1156" s="207"/>
      <c r="M1156" s="204"/>
      <c r="N1156" s="207"/>
      <c r="O1156" s="204"/>
      <c r="P1156" s="204"/>
      <c r="Q1156" s="208"/>
      <c r="S1156" s="59"/>
    </row>
    <row r="1157" spans="6:19">
      <c r="F1157" s="59"/>
      <c r="G1157" s="203"/>
      <c r="H1157" s="204"/>
      <c r="I1157" s="205"/>
      <c r="J1157" s="206"/>
      <c r="K1157" s="204"/>
      <c r="L1157" s="207"/>
      <c r="M1157" s="204"/>
      <c r="N1157" s="207"/>
      <c r="O1157" s="204"/>
      <c r="P1157" s="204"/>
      <c r="Q1157" s="208"/>
      <c r="S1157" s="59"/>
    </row>
    <row r="1158" spans="6:19">
      <c r="F1158" s="59"/>
      <c r="G1158" s="203"/>
      <c r="H1158" s="204"/>
      <c r="I1158" s="205"/>
      <c r="J1158" s="206"/>
      <c r="K1158" s="204"/>
      <c r="L1158" s="207"/>
      <c r="M1158" s="204"/>
      <c r="N1158" s="207"/>
      <c r="O1158" s="204"/>
      <c r="P1158" s="204"/>
      <c r="Q1158" s="208"/>
      <c r="S1158" s="59"/>
    </row>
    <row r="1159" spans="6:19">
      <c r="F1159" s="59"/>
      <c r="G1159" s="203"/>
      <c r="H1159" s="204"/>
      <c r="I1159" s="205"/>
      <c r="J1159" s="206"/>
      <c r="K1159" s="204"/>
      <c r="L1159" s="207"/>
      <c r="M1159" s="204"/>
      <c r="N1159" s="207"/>
      <c r="O1159" s="204"/>
      <c r="P1159" s="204"/>
      <c r="Q1159" s="208"/>
      <c r="S1159" s="59"/>
    </row>
    <row r="1160" spans="6:19">
      <c r="F1160" s="59"/>
      <c r="G1160" s="203"/>
      <c r="H1160" s="204"/>
      <c r="I1160" s="205"/>
      <c r="J1160" s="206"/>
      <c r="K1160" s="204"/>
      <c r="L1160" s="207"/>
      <c r="M1160" s="204"/>
      <c r="N1160" s="207"/>
      <c r="O1160" s="204"/>
      <c r="P1160" s="204"/>
      <c r="Q1160" s="208"/>
      <c r="S1160" s="59"/>
    </row>
    <row r="1161" spans="6:19">
      <c r="F1161" s="59"/>
      <c r="G1161" s="203"/>
      <c r="H1161" s="204"/>
      <c r="I1161" s="205"/>
      <c r="J1161" s="206"/>
      <c r="K1161" s="204"/>
      <c r="L1161" s="207"/>
      <c r="M1161" s="204"/>
      <c r="N1161" s="207"/>
      <c r="O1161" s="204"/>
      <c r="P1161" s="204"/>
      <c r="Q1161" s="208"/>
      <c r="S1161" s="59"/>
    </row>
    <row r="1162" spans="6:19">
      <c r="F1162" s="59"/>
      <c r="G1162" s="203"/>
      <c r="H1162" s="204"/>
      <c r="I1162" s="205"/>
      <c r="J1162" s="206"/>
      <c r="K1162" s="204"/>
      <c r="L1162" s="207"/>
      <c r="M1162" s="204"/>
      <c r="N1162" s="207"/>
      <c r="O1162" s="204"/>
      <c r="P1162" s="204"/>
      <c r="Q1162" s="208"/>
      <c r="S1162" s="59"/>
    </row>
    <row r="1163" spans="6:19">
      <c r="F1163" s="59"/>
      <c r="G1163" s="203"/>
      <c r="H1163" s="204"/>
      <c r="I1163" s="205"/>
      <c r="J1163" s="206"/>
      <c r="K1163" s="204"/>
      <c r="L1163" s="207"/>
      <c r="M1163" s="204"/>
      <c r="N1163" s="207"/>
      <c r="O1163" s="204"/>
      <c r="P1163" s="204"/>
      <c r="Q1163" s="208"/>
      <c r="S1163" s="59"/>
    </row>
    <row r="1164" spans="6:19">
      <c r="F1164" s="59"/>
      <c r="G1164" s="203"/>
      <c r="H1164" s="204"/>
      <c r="I1164" s="205"/>
      <c r="J1164" s="206"/>
      <c r="K1164" s="204"/>
      <c r="L1164" s="207"/>
      <c r="M1164" s="204"/>
      <c r="N1164" s="207"/>
      <c r="O1164" s="204"/>
      <c r="P1164" s="204"/>
      <c r="Q1164" s="208"/>
      <c r="S1164" s="59"/>
    </row>
    <row r="1165" spans="6:19">
      <c r="F1165" s="59"/>
      <c r="G1165" s="203"/>
      <c r="H1165" s="204"/>
      <c r="I1165" s="205"/>
      <c r="J1165" s="206"/>
      <c r="K1165" s="204"/>
      <c r="L1165" s="207"/>
      <c r="M1165" s="204"/>
      <c r="N1165" s="207"/>
      <c r="O1165" s="204"/>
      <c r="P1165" s="204"/>
      <c r="Q1165" s="208"/>
      <c r="S1165" s="59"/>
    </row>
    <row r="1166" spans="6:19">
      <c r="F1166" s="59"/>
      <c r="G1166" s="203"/>
      <c r="H1166" s="204"/>
      <c r="I1166" s="205"/>
      <c r="J1166" s="206"/>
      <c r="K1166" s="204"/>
      <c r="L1166" s="207"/>
      <c r="M1166" s="204"/>
      <c r="N1166" s="207"/>
      <c r="O1166" s="204"/>
      <c r="P1166" s="204"/>
      <c r="Q1166" s="208"/>
      <c r="S1166" s="59"/>
    </row>
    <row r="1167" spans="6:19">
      <c r="F1167" s="59"/>
      <c r="G1167" s="203"/>
      <c r="H1167" s="204"/>
      <c r="I1167" s="205"/>
      <c r="J1167" s="206"/>
      <c r="K1167" s="204"/>
      <c r="L1167" s="207"/>
      <c r="M1167" s="204"/>
      <c r="N1167" s="207"/>
      <c r="O1167" s="204"/>
      <c r="P1167" s="204"/>
      <c r="Q1167" s="208"/>
      <c r="S1167" s="59"/>
    </row>
    <row r="1168" spans="6:19">
      <c r="F1168" s="59"/>
      <c r="G1168" s="203"/>
      <c r="H1168" s="204"/>
      <c r="I1168" s="205"/>
      <c r="J1168" s="206"/>
      <c r="K1168" s="204"/>
      <c r="L1168" s="207"/>
      <c r="M1168" s="204"/>
      <c r="N1168" s="207"/>
      <c r="O1168" s="204"/>
      <c r="P1168" s="204"/>
      <c r="Q1168" s="208"/>
      <c r="S1168" s="59"/>
    </row>
    <row r="1169" spans="6:19">
      <c r="F1169" s="59"/>
      <c r="G1169" s="203"/>
      <c r="H1169" s="204"/>
      <c r="I1169" s="205"/>
      <c r="J1169" s="206"/>
      <c r="K1169" s="204"/>
      <c r="L1169" s="207"/>
      <c r="M1169" s="204"/>
      <c r="N1169" s="207"/>
      <c r="O1169" s="204"/>
      <c r="P1169" s="204"/>
      <c r="Q1169" s="208"/>
      <c r="S1169" s="59"/>
    </row>
    <row r="1170" spans="6:19">
      <c r="F1170" s="59"/>
      <c r="G1170" s="203"/>
      <c r="H1170" s="204"/>
      <c r="I1170" s="205"/>
      <c r="J1170" s="206"/>
      <c r="K1170" s="204"/>
      <c r="L1170" s="207"/>
      <c r="M1170" s="204"/>
      <c r="N1170" s="207"/>
      <c r="O1170" s="204"/>
      <c r="P1170" s="204"/>
      <c r="Q1170" s="208"/>
      <c r="S1170" s="59"/>
    </row>
    <row r="1171" spans="6:19">
      <c r="F1171" s="59"/>
      <c r="G1171" s="203"/>
      <c r="H1171" s="204"/>
      <c r="I1171" s="205"/>
      <c r="J1171" s="206"/>
      <c r="K1171" s="204"/>
      <c r="L1171" s="207"/>
      <c r="M1171" s="204"/>
      <c r="N1171" s="207"/>
      <c r="O1171" s="204"/>
      <c r="P1171" s="204"/>
      <c r="Q1171" s="208"/>
      <c r="S1171" s="59"/>
    </row>
    <row r="1172" spans="6:19">
      <c r="F1172" s="59"/>
      <c r="G1172" s="203"/>
      <c r="H1172" s="204"/>
      <c r="I1172" s="205"/>
      <c r="J1172" s="206"/>
      <c r="K1172" s="204"/>
      <c r="L1172" s="207"/>
      <c r="M1172" s="204"/>
      <c r="N1172" s="207"/>
      <c r="O1172" s="204"/>
      <c r="P1172" s="204"/>
      <c r="Q1172" s="208"/>
      <c r="S1172" s="59"/>
    </row>
    <row r="1173" spans="6:19">
      <c r="F1173" s="59"/>
      <c r="G1173" s="203"/>
      <c r="H1173" s="204"/>
      <c r="I1173" s="205"/>
      <c r="J1173" s="206"/>
      <c r="K1173" s="204"/>
      <c r="L1173" s="207"/>
      <c r="M1173" s="204"/>
      <c r="N1173" s="207"/>
      <c r="O1173" s="204"/>
      <c r="P1173" s="204"/>
      <c r="Q1173" s="208"/>
      <c r="S1173" s="59"/>
    </row>
    <row r="1174" spans="6:19">
      <c r="F1174" s="59"/>
      <c r="G1174" s="203"/>
      <c r="H1174" s="204"/>
      <c r="I1174" s="205"/>
      <c r="J1174" s="206"/>
      <c r="K1174" s="204"/>
      <c r="L1174" s="207"/>
      <c r="M1174" s="204"/>
      <c r="N1174" s="207"/>
      <c r="O1174" s="204"/>
      <c r="P1174" s="204"/>
      <c r="Q1174" s="208"/>
      <c r="S1174" s="59"/>
    </row>
    <row r="1175" spans="6:19">
      <c r="F1175" s="59"/>
      <c r="G1175" s="203"/>
      <c r="H1175" s="204"/>
      <c r="I1175" s="205"/>
      <c r="J1175" s="206"/>
      <c r="K1175" s="204"/>
      <c r="L1175" s="207"/>
      <c r="M1175" s="204"/>
      <c r="N1175" s="207"/>
      <c r="O1175" s="204"/>
      <c r="P1175" s="204"/>
      <c r="Q1175" s="208"/>
      <c r="S1175" s="59"/>
    </row>
    <row r="1176" spans="6:19">
      <c r="F1176" s="59"/>
      <c r="G1176" s="203"/>
      <c r="H1176" s="204"/>
      <c r="I1176" s="205"/>
      <c r="J1176" s="206"/>
      <c r="K1176" s="204"/>
      <c r="L1176" s="207"/>
      <c r="M1176" s="204"/>
      <c r="N1176" s="207"/>
      <c r="O1176" s="204"/>
      <c r="P1176" s="204"/>
      <c r="Q1176" s="208"/>
      <c r="S1176" s="59"/>
    </row>
    <row r="1177" spans="6:19">
      <c r="F1177" s="59"/>
      <c r="G1177" s="203"/>
      <c r="H1177" s="204"/>
      <c r="I1177" s="205"/>
      <c r="J1177" s="206"/>
      <c r="K1177" s="204"/>
      <c r="L1177" s="207"/>
      <c r="M1177" s="204"/>
      <c r="N1177" s="207"/>
      <c r="O1177" s="204"/>
      <c r="P1177" s="204"/>
      <c r="Q1177" s="208"/>
      <c r="S1177" s="59"/>
    </row>
    <row r="1178" spans="6:19">
      <c r="F1178" s="59"/>
      <c r="G1178" s="203"/>
      <c r="H1178" s="204"/>
      <c r="I1178" s="205"/>
      <c r="J1178" s="206"/>
      <c r="K1178" s="204"/>
      <c r="L1178" s="207"/>
      <c r="M1178" s="204"/>
      <c r="N1178" s="207"/>
      <c r="O1178" s="204"/>
      <c r="P1178" s="204"/>
      <c r="Q1178" s="208"/>
      <c r="S1178" s="59"/>
    </row>
    <row r="1179" spans="6:19">
      <c r="F1179" s="59"/>
      <c r="G1179" s="203"/>
      <c r="H1179" s="204"/>
      <c r="I1179" s="205"/>
      <c r="J1179" s="206"/>
      <c r="K1179" s="204"/>
      <c r="L1179" s="207"/>
      <c r="M1179" s="204"/>
      <c r="N1179" s="207"/>
      <c r="O1179" s="204"/>
      <c r="P1179" s="204"/>
      <c r="Q1179" s="208"/>
      <c r="S1179" s="59"/>
    </row>
    <row r="1180" spans="6:19">
      <c r="F1180" s="59"/>
      <c r="G1180" s="203"/>
      <c r="H1180" s="204"/>
      <c r="I1180" s="205"/>
      <c r="J1180" s="206"/>
      <c r="K1180" s="204"/>
      <c r="L1180" s="207"/>
      <c r="M1180" s="204"/>
      <c r="N1180" s="207"/>
      <c r="O1180" s="204"/>
      <c r="P1180" s="204"/>
      <c r="Q1180" s="208"/>
      <c r="S1180" s="59"/>
    </row>
    <row r="1181" spans="6:19">
      <c r="F1181" s="59"/>
      <c r="G1181" s="203"/>
      <c r="H1181" s="204"/>
      <c r="I1181" s="205"/>
      <c r="J1181" s="206"/>
      <c r="K1181" s="204"/>
      <c r="L1181" s="207"/>
      <c r="M1181" s="204"/>
      <c r="N1181" s="207"/>
      <c r="O1181" s="204"/>
      <c r="P1181" s="204"/>
      <c r="Q1181" s="208"/>
      <c r="S1181" s="59"/>
    </row>
    <row r="1182" spans="6:19">
      <c r="F1182" s="59"/>
      <c r="G1182" s="203"/>
      <c r="H1182" s="204"/>
      <c r="I1182" s="205"/>
      <c r="J1182" s="206"/>
      <c r="K1182" s="204"/>
      <c r="L1182" s="207"/>
      <c r="M1182" s="204"/>
      <c r="N1182" s="207"/>
      <c r="O1182" s="204"/>
      <c r="P1182" s="204"/>
      <c r="Q1182" s="208"/>
      <c r="S1182" s="59"/>
    </row>
    <row r="1183" spans="6:19">
      <c r="F1183" s="59"/>
      <c r="G1183" s="203"/>
      <c r="H1183" s="204"/>
      <c r="I1183" s="205"/>
      <c r="J1183" s="206"/>
      <c r="K1183" s="204"/>
      <c r="L1183" s="207"/>
      <c r="M1183" s="204"/>
      <c r="N1183" s="207"/>
      <c r="O1183" s="204"/>
      <c r="P1183" s="204"/>
      <c r="Q1183" s="208"/>
      <c r="S1183" s="59"/>
    </row>
    <row r="1184" spans="6:19">
      <c r="F1184" s="59"/>
      <c r="G1184" s="203"/>
      <c r="H1184" s="204"/>
      <c r="I1184" s="205"/>
      <c r="J1184" s="206"/>
      <c r="K1184" s="204"/>
      <c r="L1184" s="207"/>
      <c r="M1184" s="204"/>
      <c r="N1184" s="207"/>
      <c r="O1184" s="204"/>
      <c r="P1184" s="204"/>
      <c r="Q1184" s="208"/>
      <c r="S1184" s="59"/>
    </row>
    <row r="1185" spans="6:19">
      <c r="F1185" s="59"/>
      <c r="G1185" s="203"/>
      <c r="H1185" s="204"/>
      <c r="I1185" s="205"/>
      <c r="J1185" s="206"/>
      <c r="K1185" s="204"/>
      <c r="L1185" s="207"/>
      <c r="M1185" s="204"/>
      <c r="N1185" s="207"/>
      <c r="O1185" s="204"/>
      <c r="P1185" s="204"/>
      <c r="Q1185" s="208"/>
      <c r="S1185" s="59"/>
    </row>
    <row r="1186" spans="6:19">
      <c r="F1186" s="59"/>
      <c r="G1186" s="203"/>
      <c r="H1186" s="204"/>
      <c r="I1186" s="205"/>
      <c r="J1186" s="206"/>
      <c r="K1186" s="204"/>
      <c r="L1186" s="207"/>
      <c r="M1186" s="204"/>
      <c r="N1186" s="207"/>
      <c r="O1186" s="204"/>
      <c r="P1186" s="204"/>
      <c r="Q1186" s="208"/>
      <c r="S1186" s="59"/>
    </row>
    <row r="1187" spans="6:19">
      <c r="F1187" s="59"/>
      <c r="G1187" s="203"/>
      <c r="H1187" s="204"/>
      <c r="I1187" s="205"/>
      <c r="J1187" s="206"/>
      <c r="K1187" s="204"/>
      <c r="L1187" s="207"/>
      <c r="M1187" s="204"/>
      <c r="N1187" s="207"/>
      <c r="O1187" s="204"/>
      <c r="P1187" s="204"/>
      <c r="Q1187" s="208"/>
      <c r="S1187" s="59"/>
    </row>
    <row r="1188" spans="6:19">
      <c r="F1188" s="59"/>
      <c r="G1188" s="203"/>
      <c r="H1188" s="204"/>
      <c r="I1188" s="205"/>
      <c r="J1188" s="206"/>
      <c r="K1188" s="204"/>
      <c r="L1188" s="207"/>
      <c r="M1188" s="204"/>
      <c r="N1188" s="207"/>
      <c r="O1188" s="204"/>
      <c r="P1188" s="204"/>
      <c r="Q1188" s="208"/>
      <c r="S1188" s="59"/>
    </row>
    <row r="1189" spans="6:19">
      <c r="F1189" s="59"/>
      <c r="G1189" s="203"/>
      <c r="H1189" s="204"/>
      <c r="I1189" s="205"/>
      <c r="J1189" s="206"/>
      <c r="K1189" s="204"/>
      <c r="L1189" s="207"/>
      <c r="M1189" s="204"/>
      <c r="N1189" s="207"/>
      <c r="O1189" s="204"/>
      <c r="P1189" s="204"/>
      <c r="Q1189" s="208"/>
      <c r="S1189" s="59"/>
    </row>
    <row r="1190" spans="6:19">
      <c r="F1190" s="59"/>
      <c r="G1190" s="203"/>
      <c r="H1190" s="204"/>
      <c r="I1190" s="205"/>
      <c r="J1190" s="206"/>
      <c r="K1190" s="204"/>
      <c r="L1190" s="207"/>
      <c r="M1190" s="204"/>
      <c r="N1190" s="207"/>
      <c r="O1190" s="204"/>
      <c r="P1190" s="204"/>
      <c r="Q1190" s="208"/>
      <c r="S1190" s="59"/>
    </row>
    <row r="1191" spans="6:19">
      <c r="F1191" s="59"/>
      <c r="G1191" s="203"/>
      <c r="H1191" s="204"/>
      <c r="I1191" s="205"/>
      <c r="J1191" s="206"/>
      <c r="K1191" s="204"/>
      <c r="L1191" s="207"/>
      <c r="M1191" s="204"/>
      <c r="N1191" s="207"/>
      <c r="O1191" s="204"/>
      <c r="P1191" s="204"/>
      <c r="Q1191" s="208"/>
      <c r="S1191" s="59"/>
    </row>
    <row r="1192" spans="6:19">
      <c r="F1192" s="59"/>
      <c r="G1192" s="203"/>
      <c r="H1192" s="204"/>
      <c r="I1192" s="205"/>
      <c r="J1192" s="206"/>
      <c r="K1192" s="204"/>
      <c r="L1192" s="207"/>
      <c r="M1192" s="204"/>
      <c r="N1192" s="207"/>
      <c r="O1192" s="204"/>
      <c r="P1192" s="204"/>
      <c r="Q1192" s="208"/>
      <c r="S1192" s="59"/>
    </row>
    <row r="1193" spans="6:19">
      <c r="F1193" s="59"/>
      <c r="G1193" s="203"/>
      <c r="H1193" s="204"/>
      <c r="I1193" s="205"/>
      <c r="J1193" s="206"/>
      <c r="K1193" s="204"/>
      <c r="L1193" s="207"/>
      <c r="M1193" s="204"/>
      <c r="N1193" s="207"/>
      <c r="O1193" s="204"/>
      <c r="P1193" s="204"/>
      <c r="Q1193" s="208"/>
      <c r="S1193" s="59"/>
    </row>
    <row r="1194" spans="6:19">
      <c r="F1194" s="59"/>
      <c r="G1194" s="203"/>
      <c r="H1194" s="204"/>
      <c r="I1194" s="205"/>
      <c r="J1194" s="206"/>
      <c r="K1194" s="204"/>
      <c r="L1194" s="207"/>
      <c r="M1194" s="204"/>
      <c r="N1194" s="207"/>
      <c r="O1194" s="204"/>
      <c r="P1194" s="204"/>
      <c r="Q1194" s="208"/>
      <c r="S1194" s="59"/>
    </row>
    <row r="1195" spans="6:19">
      <c r="F1195" s="59"/>
      <c r="G1195" s="203"/>
      <c r="H1195" s="204"/>
      <c r="I1195" s="205"/>
      <c r="J1195" s="206"/>
      <c r="K1195" s="204"/>
      <c r="L1195" s="207"/>
      <c r="M1195" s="204"/>
      <c r="N1195" s="207"/>
      <c r="O1195" s="204"/>
      <c r="P1195" s="204"/>
      <c r="Q1195" s="208"/>
      <c r="S1195" s="59"/>
    </row>
    <row r="1196" spans="6:19">
      <c r="F1196" s="59"/>
      <c r="G1196" s="203"/>
      <c r="H1196" s="204"/>
      <c r="I1196" s="205"/>
      <c r="J1196" s="206"/>
      <c r="K1196" s="204"/>
      <c r="L1196" s="207"/>
      <c r="M1196" s="204"/>
      <c r="N1196" s="207"/>
      <c r="O1196" s="204"/>
      <c r="P1196" s="204"/>
      <c r="Q1196" s="208"/>
      <c r="S1196" s="59"/>
    </row>
    <row r="1197" spans="6:19">
      <c r="F1197" s="59"/>
      <c r="G1197" s="203"/>
      <c r="H1197" s="204"/>
      <c r="I1197" s="205"/>
      <c r="J1197" s="206"/>
      <c r="K1197" s="204"/>
      <c r="L1197" s="207"/>
      <c r="M1197" s="204"/>
      <c r="N1197" s="207"/>
      <c r="O1197" s="204"/>
      <c r="P1197" s="204"/>
      <c r="Q1197" s="208"/>
      <c r="S1197" s="59"/>
    </row>
    <row r="1198" spans="6:19">
      <c r="F1198" s="59"/>
      <c r="G1198" s="203"/>
      <c r="H1198" s="204"/>
      <c r="I1198" s="205"/>
      <c r="J1198" s="206"/>
      <c r="K1198" s="204"/>
      <c r="L1198" s="207"/>
      <c r="M1198" s="204"/>
      <c r="N1198" s="207"/>
      <c r="O1198" s="204"/>
      <c r="P1198" s="204"/>
      <c r="Q1198" s="208"/>
      <c r="S1198" s="59"/>
    </row>
    <row r="1199" spans="6:19">
      <c r="F1199" s="59"/>
      <c r="G1199" s="203"/>
      <c r="H1199" s="204"/>
      <c r="I1199" s="205"/>
      <c r="J1199" s="206"/>
      <c r="K1199" s="204"/>
      <c r="L1199" s="207"/>
      <c r="M1199" s="204"/>
      <c r="N1199" s="207"/>
      <c r="O1199" s="204"/>
      <c r="P1199" s="204"/>
      <c r="Q1199" s="208"/>
      <c r="S1199" s="59"/>
    </row>
    <row r="1200" spans="6:19">
      <c r="F1200" s="59"/>
      <c r="G1200" s="203"/>
      <c r="H1200" s="204"/>
      <c r="I1200" s="205"/>
      <c r="J1200" s="206"/>
      <c r="K1200" s="204"/>
      <c r="L1200" s="207"/>
      <c r="M1200" s="204"/>
      <c r="N1200" s="207"/>
      <c r="O1200" s="204"/>
      <c r="P1200" s="204"/>
      <c r="Q1200" s="208"/>
      <c r="S1200" s="59"/>
    </row>
    <row r="1201" spans="6:19">
      <c r="F1201" s="59"/>
      <c r="G1201" s="203"/>
      <c r="H1201" s="204"/>
      <c r="I1201" s="205"/>
      <c r="J1201" s="206"/>
      <c r="K1201" s="204"/>
      <c r="L1201" s="207"/>
      <c r="M1201" s="204"/>
      <c r="N1201" s="207"/>
      <c r="O1201" s="204"/>
      <c r="P1201" s="204"/>
      <c r="Q1201" s="208"/>
      <c r="S1201" s="59"/>
    </row>
    <row r="1202" spans="6:19">
      <c r="F1202" s="59"/>
      <c r="G1202" s="203"/>
      <c r="H1202" s="204"/>
      <c r="I1202" s="205"/>
      <c r="J1202" s="206"/>
      <c r="K1202" s="204"/>
      <c r="L1202" s="207"/>
      <c r="M1202" s="204"/>
      <c r="N1202" s="207"/>
      <c r="O1202" s="204"/>
      <c r="P1202" s="204"/>
      <c r="Q1202" s="208"/>
      <c r="S1202" s="59"/>
    </row>
    <row r="1203" spans="6:19">
      <c r="F1203" s="59"/>
      <c r="G1203" s="203"/>
      <c r="H1203" s="204"/>
      <c r="I1203" s="205"/>
      <c r="J1203" s="206"/>
      <c r="K1203" s="204"/>
      <c r="L1203" s="207"/>
      <c r="M1203" s="204"/>
      <c r="N1203" s="207"/>
      <c r="O1203" s="204"/>
      <c r="P1203" s="204"/>
      <c r="Q1203" s="208"/>
      <c r="S1203" s="59"/>
    </row>
    <row r="1204" spans="6:19">
      <c r="F1204" s="59"/>
      <c r="G1204" s="203"/>
      <c r="H1204" s="204"/>
      <c r="I1204" s="205"/>
      <c r="J1204" s="206"/>
      <c r="K1204" s="204"/>
      <c r="L1204" s="207"/>
      <c r="M1204" s="204"/>
      <c r="N1204" s="207"/>
      <c r="O1204" s="204"/>
      <c r="P1204" s="204"/>
      <c r="Q1204" s="208"/>
      <c r="S1204" s="59"/>
    </row>
    <row r="1205" spans="6:19">
      <c r="F1205" s="59"/>
      <c r="G1205" s="203"/>
      <c r="H1205" s="204"/>
      <c r="I1205" s="205"/>
      <c r="J1205" s="206"/>
      <c r="K1205" s="204"/>
      <c r="L1205" s="207"/>
      <c r="M1205" s="204"/>
      <c r="N1205" s="207"/>
      <c r="O1205" s="204"/>
      <c r="P1205" s="204"/>
      <c r="Q1205" s="208"/>
      <c r="S1205" s="59"/>
    </row>
    <row r="1206" spans="6:19">
      <c r="F1206" s="59"/>
      <c r="G1206" s="203"/>
      <c r="H1206" s="204"/>
      <c r="I1206" s="205"/>
      <c r="J1206" s="206"/>
      <c r="K1206" s="204"/>
      <c r="L1206" s="207"/>
      <c r="M1206" s="204"/>
      <c r="N1206" s="207"/>
      <c r="O1206" s="204"/>
      <c r="P1206" s="204"/>
      <c r="Q1206" s="208"/>
      <c r="S1206" s="59"/>
    </row>
    <row r="1207" spans="6:19">
      <c r="F1207" s="59"/>
      <c r="G1207" s="203"/>
      <c r="H1207" s="204"/>
      <c r="I1207" s="205"/>
      <c r="J1207" s="206"/>
      <c r="K1207" s="204"/>
      <c r="L1207" s="207"/>
      <c r="M1207" s="204"/>
      <c r="N1207" s="207"/>
      <c r="O1207" s="204"/>
      <c r="P1207" s="204"/>
      <c r="Q1207" s="208"/>
      <c r="S1207" s="59"/>
    </row>
    <row r="1208" spans="6:19">
      <c r="F1208" s="59"/>
      <c r="G1208" s="203"/>
      <c r="H1208" s="204"/>
      <c r="I1208" s="205"/>
      <c r="J1208" s="206"/>
      <c r="K1208" s="204"/>
      <c r="L1208" s="207"/>
      <c r="M1208" s="204"/>
      <c r="N1208" s="207"/>
      <c r="O1208" s="204"/>
      <c r="P1208" s="204"/>
      <c r="Q1208" s="208"/>
      <c r="S1208" s="59"/>
    </row>
    <row r="1209" spans="6:19">
      <c r="F1209" s="59"/>
      <c r="G1209" s="203"/>
      <c r="H1209" s="204"/>
      <c r="I1209" s="205"/>
      <c r="J1209" s="206"/>
      <c r="K1209" s="204"/>
      <c r="L1209" s="207"/>
      <c r="M1209" s="204"/>
      <c r="N1209" s="207"/>
      <c r="O1209" s="204"/>
      <c r="P1209" s="204"/>
      <c r="Q1209" s="208"/>
      <c r="S1209" s="59"/>
    </row>
    <row r="1210" spans="6:19">
      <c r="F1210" s="59"/>
      <c r="G1210" s="203"/>
      <c r="H1210" s="204"/>
      <c r="I1210" s="205"/>
      <c r="J1210" s="206"/>
      <c r="K1210" s="204"/>
      <c r="L1210" s="207"/>
      <c r="M1210" s="204"/>
      <c r="N1210" s="207"/>
      <c r="O1210" s="204"/>
      <c r="P1210" s="204"/>
      <c r="Q1210" s="208"/>
      <c r="S1210" s="59"/>
    </row>
    <row r="1211" spans="6:19">
      <c r="F1211" s="59"/>
      <c r="G1211" s="203"/>
      <c r="H1211" s="204"/>
      <c r="I1211" s="205"/>
      <c r="J1211" s="206"/>
      <c r="K1211" s="204"/>
      <c r="L1211" s="207"/>
      <c r="M1211" s="204"/>
      <c r="N1211" s="207"/>
      <c r="O1211" s="204"/>
      <c r="P1211" s="204"/>
      <c r="Q1211" s="208"/>
      <c r="S1211" s="59"/>
    </row>
    <row r="1212" spans="6:19">
      <c r="F1212" s="59"/>
      <c r="G1212" s="203"/>
      <c r="H1212" s="204"/>
      <c r="I1212" s="205"/>
      <c r="J1212" s="206"/>
      <c r="K1212" s="204"/>
      <c r="L1212" s="207"/>
      <c r="M1212" s="204"/>
      <c r="N1212" s="207"/>
      <c r="O1212" s="204"/>
      <c r="P1212" s="204"/>
      <c r="Q1212" s="208"/>
      <c r="S1212" s="59"/>
    </row>
    <row r="1213" spans="6:19">
      <c r="F1213" s="59"/>
      <c r="G1213" s="203"/>
      <c r="H1213" s="204"/>
      <c r="I1213" s="205"/>
      <c r="J1213" s="206"/>
      <c r="K1213" s="204"/>
      <c r="L1213" s="207"/>
      <c r="M1213" s="204"/>
      <c r="N1213" s="207"/>
      <c r="O1213" s="204"/>
      <c r="P1213" s="204"/>
      <c r="Q1213" s="208"/>
      <c r="S1213" s="59"/>
    </row>
    <row r="1214" spans="6:19">
      <c r="F1214" s="59"/>
      <c r="G1214" s="203"/>
      <c r="H1214" s="204"/>
      <c r="I1214" s="205"/>
      <c r="J1214" s="206"/>
      <c r="K1214" s="204"/>
      <c r="L1214" s="207"/>
      <c r="M1214" s="204"/>
      <c r="N1214" s="207"/>
      <c r="O1214" s="204"/>
      <c r="P1214" s="204"/>
      <c r="Q1214" s="208"/>
      <c r="S1214" s="59"/>
    </row>
    <row r="1215" spans="6:19">
      <c r="F1215" s="59"/>
      <c r="G1215" s="203"/>
      <c r="H1215" s="204"/>
      <c r="I1215" s="205"/>
      <c r="J1215" s="206"/>
      <c r="K1215" s="204"/>
      <c r="L1215" s="207"/>
      <c r="M1215" s="204"/>
      <c r="N1215" s="207"/>
      <c r="O1215" s="204"/>
      <c r="P1215" s="204"/>
      <c r="Q1215" s="208"/>
      <c r="S1215" s="59"/>
    </row>
    <row r="1216" spans="6:19">
      <c r="F1216" s="59"/>
      <c r="G1216" s="203"/>
      <c r="H1216" s="204"/>
      <c r="I1216" s="205"/>
      <c r="J1216" s="206"/>
      <c r="K1216" s="204"/>
      <c r="L1216" s="207"/>
      <c r="M1216" s="204"/>
      <c r="N1216" s="207"/>
      <c r="O1216" s="204"/>
      <c r="P1216" s="204"/>
      <c r="Q1216" s="208"/>
      <c r="S1216" s="59"/>
    </row>
    <row r="1217" spans="6:19">
      <c r="F1217" s="59"/>
      <c r="G1217" s="203"/>
      <c r="H1217" s="204"/>
      <c r="I1217" s="205"/>
      <c r="J1217" s="206"/>
      <c r="K1217" s="204"/>
      <c r="L1217" s="207"/>
      <c r="M1217" s="204"/>
      <c r="N1217" s="207"/>
      <c r="O1217" s="204"/>
      <c r="P1217" s="204"/>
      <c r="Q1217" s="208"/>
      <c r="S1217" s="59"/>
    </row>
    <row r="1218" spans="6:19">
      <c r="F1218" s="59"/>
      <c r="G1218" s="203"/>
      <c r="H1218" s="204"/>
      <c r="I1218" s="205"/>
      <c r="J1218" s="206"/>
      <c r="K1218" s="204"/>
      <c r="L1218" s="207"/>
      <c r="M1218" s="204"/>
      <c r="N1218" s="207"/>
      <c r="O1218" s="204"/>
      <c r="P1218" s="204"/>
      <c r="Q1218" s="208"/>
      <c r="S1218" s="59"/>
    </row>
    <row r="1219" spans="6:19">
      <c r="F1219" s="59"/>
      <c r="G1219" s="203"/>
      <c r="H1219" s="204"/>
      <c r="I1219" s="205"/>
      <c r="J1219" s="206"/>
      <c r="K1219" s="204"/>
      <c r="L1219" s="207"/>
      <c r="M1219" s="204"/>
      <c r="N1219" s="207"/>
      <c r="O1219" s="204"/>
      <c r="P1219" s="204"/>
      <c r="Q1219" s="208"/>
      <c r="S1219" s="59"/>
    </row>
    <row r="1220" spans="6:19">
      <c r="F1220" s="59"/>
      <c r="G1220" s="203"/>
      <c r="H1220" s="204"/>
      <c r="I1220" s="205"/>
      <c r="J1220" s="206"/>
      <c r="K1220" s="204"/>
      <c r="L1220" s="207"/>
      <c r="M1220" s="204"/>
      <c r="N1220" s="207"/>
      <c r="O1220" s="204"/>
      <c r="P1220" s="204"/>
      <c r="Q1220" s="208"/>
      <c r="S1220" s="59"/>
    </row>
    <row r="1221" spans="6:19">
      <c r="F1221" s="59"/>
      <c r="G1221" s="203"/>
      <c r="H1221" s="204"/>
      <c r="I1221" s="205"/>
      <c r="J1221" s="206"/>
      <c r="K1221" s="204"/>
      <c r="L1221" s="207"/>
      <c r="M1221" s="204"/>
      <c r="N1221" s="207"/>
      <c r="O1221" s="204"/>
      <c r="P1221" s="204"/>
      <c r="Q1221" s="208"/>
      <c r="S1221" s="59"/>
    </row>
    <row r="1222" spans="6:19">
      <c r="F1222" s="59"/>
      <c r="G1222" s="203"/>
      <c r="H1222" s="204"/>
      <c r="I1222" s="205"/>
      <c r="J1222" s="206"/>
      <c r="K1222" s="204"/>
      <c r="L1222" s="207"/>
      <c r="M1222" s="204"/>
      <c r="N1222" s="207"/>
      <c r="O1222" s="204"/>
      <c r="P1222" s="204"/>
      <c r="Q1222" s="208"/>
      <c r="S1222" s="59"/>
    </row>
    <row r="1223" spans="6:19">
      <c r="F1223" s="59"/>
      <c r="G1223" s="203"/>
      <c r="H1223" s="204"/>
      <c r="I1223" s="205"/>
      <c r="J1223" s="206"/>
      <c r="K1223" s="204"/>
      <c r="L1223" s="207"/>
      <c r="M1223" s="204"/>
      <c r="N1223" s="207"/>
      <c r="O1223" s="204"/>
      <c r="P1223" s="204"/>
      <c r="Q1223" s="208"/>
      <c r="S1223" s="59"/>
    </row>
    <row r="1224" spans="6:19">
      <c r="F1224" s="59"/>
      <c r="G1224" s="203"/>
      <c r="H1224" s="204"/>
      <c r="I1224" s="205"/>
      <c r="J1224" s="206"/>
      <c r="K1224" s="204"/>
      <c r="L1224" s="207"/>
      <c r="M1224" s="204"/>
      <c r="N1224" s="207"/>
      <c r="O1224" s="204"/>
      <c r="P1224" s="204"/>
      <c r="Q1224" s="208"/>
      <c r="S1224" s="59"/>
    </row>
    <row r="1225" spans="6:19">
      <c r="F1225" s="59"/>
      <c r="G1225" s="203"/>
      <c r="H1225" s="204"/>
      <c r="I1225" s="205"/>
      <c r="J1225" s="206"/>
      <c r="K1225" s="204"/>
      <c r="L1225" s="207"/>
      <c r="M1225" s="204"/>
      <c r="N1225" s="207"/>
      <c r="O1225" s="204"/>
      <c r="P1225" s="204"/>
      <c r="Q1225" s="208"/>
      <c r="S1225" s="59"/>
    </row>
    <row r="1226" spans="6:19">
      <c r="F1226" s="59"/>
      <c r="G1226" s="203"/>
      <c r="H1226" s="204"/>
      <c r="I1226" s="205"/>
      <c r="J1226" s="206"/>
      <c r="K1226" s="204"/>
      <c r="L1226" s="207"/>
      <c r="M1226" s="204"/>
      <c r="N1226" s="207"/>
      <c r="O1226" s="204"/>
      <c r="P1226" s="204"/>
      <c r="Q1226" s="208"/>
      <c r="S1226" s="59"/>
    </row>
    <row r="1227" spans="6:19">
      <c r="F1227" s="59"/>
      <c r="G1227" s="203"/>
      <c r="H1227" s="204"/>
      <c r="I1227" s="205"/>
      <c r="J1227" s="206"/>
      <c r="K1227" s="204"/>
      <c r="L1227" s="207"/>
      <c r="M1227" s="204"/>
      <c r="N1227" s="207"/>
      <c r="O1227" s="204"/>
      <c r="P1227" s="204"/>
      <c r="Q1227" s="208"/>
      <c r="S1227" s="59"/>
    </row>
    <row r="1228" spans="6:19">
      <c r="F1228" s="59"/>
      <c r="G1228" s="203"/>
      <c r="H1228" s="204"/>
      <c r="I1228" s="205"/>
      <c r="J1228" s="206"/>
      <c r="K1228" s="204"/>
      <c r="L1228" s="207"/>
      <c r="M1228" s="204"/>
      <c r="N1228" s="207"/>
      <c r="O1228" s="204"/>
      <c r="P1228" s="204"/>
      <c r="Q1228" s="208"/>
      <c r="S1228" s="59"/>
    </row>
    <row r="1229" spans="6:19">
      <c r="F1229" s="59"/>
      <c r="G1229" s="203"/>
      <c r="H1229" s="204"/>
      <c r="I1229" s="205"/>
      <c r="J1229" s="206"/>
      <c r="K1229" s="204"/>
      <c r="L1229" s="207"/>
      <c r="M1229" s="204"/>
      <c r="N1229" s="207"/>
      <c r="O1229" s="204"/>
      <c r="P1229" s="204"/>
      <c r="Q1229" s="208"/>
      <c r="S1229" s="59"/>
    </row>
    <row r="1230" spans="6:19">
      <c r="F1230" s="59"/>
      <c r="G1230" s="203"/>
      <c r="H1230" s="204"/>
      <c r="I1230" s="205"/>
      <c r="J1230" s="206"/>
      <c r="K1230" s="204"/>
      <c r="L1230" s="207"/>
      <c r="M1230" s="204"/>
      <c r="N1230" s="207"/>
      <c r="O1230" s="204"/>
      <c r="P1230" s="204"/>
      <c r="Q1230" s="208"/>
      <c r="S1230" s="59"/>
    </row>
    <row r="1231" spans="6:19">
      <c r="F1231" s="59"/>
      <c r="G1231" s="203"/>
      <c r="H1231" s="204"/>
      <c r="I1231" s="205"/>
      <c r="J1231" s="206"/>
      <c r="K1231" s="204"/>
      <c r="L1231" s="207"/>
      <c r="M1231" s="204"/>
      <c r="N1231" s="207"/>
      <c r="O1231" s="204"/>
      <c r="P1231" s="204"/>
      <c r="Q1231" s="208"/>
      <c r="S1231" s="59"/>
    </row>
    <row r="1232" spans="6:19">
      <c r="F1232" s="59"/>
      <c r="G1232" s="203"/>
      <c r="H1232" s="204"/>
      <c r="I1232" s="205"/>
      <c r="J1232" s="206"/>
      <c r="K1232" s="204"/>
      <c r="L1232" s="207"/>
      <c r="M1232" s="204"/>
      <c r="N1232" s="207"/>
      <c r="O1232" s="204"/>
      <c r="P1232" s="204"/>
      <c r="Q1232" s="208"/>
      <c r="S1232" s="59"/>
    </row>
    <row r="1233" spans="6:19">
      <c r="F1233" s="59"/>
      <c r="G1233" s="203"/>
      <c r="H1233" s="204"/>
      <c r="I1233" s="205"/>
      <c r="J1233" s="206"/>
      <c r="K1233" s="204"/>
      <c r="L1233" s="207"/>
      <c r="M1233" s="204"/>
      <c r="N1233" s="207"/>
      <c r="O1233" s="204"/>
      <c r="P1233" s="204"/>
      <c r="Q1233" s="208"/>
      <c r="S1233" s="59"/>
    </row>
    <row r="1234" spans="6:19">
      <c r="F1234" s="59"/>
      <c r="G1234" s="203"/>
      <c r="H1234" s="204"/>
      <c r="I1234" s="205"/>
      <c r="J1234" s="206"/>
      <c r="K1234" s="204"/>
      <c r="L1234" s="207"/>
      <c r="M1234" s="204"/>
      <c r="N1234" s="207"/>
      <c r="O1234" s="204"/>
      <c r="P1234" s="204"/>
      <c r="Q1234" s="208"/>
      <c r="S1234" s="59"/>
    </row>
    <row r="1235" spans="6:19">
      <c r="F1235" s="59"/>
      <c r="G1235" s="203"/>
      <c r="H1235" s="204"/>
      <c r="I1235" s="205"/>
      <c r="J1235" s="206"/>
      <c r="K1235" s="204"/>
      <c r="L1235" s="207"/>
      <c r="M1235" s="204"/>
      <c r="N1235" s="207"/>
      <c r="O1235" s="204"/>
      <c r="P1235" s="204"/>
      <c r="Q1235" s="208"/>
      <c r="S1235" s="59"/>
    </row>
    <row r="1236" spans="6:19">
      <c r="F1236" s="59"/>
      <c r="G1236" s="203"/>
      <c r="H1236" s="204"/>
      <c r="I1236" s="205"/>
      <c r="J1236" s="206"/>
      <c r="K1236" s="204"/>
      <c r="L1236" s="207"/>
      <c r="M1236" s="204"/>
      <c r="N1236" s="207"/>
      <c r="O1236" s="204"/>
      <c r="P1236" s="204"/>
      <c r="Q1236" s="208"/>
      <c r="S1236" s="59"/>
    </row>
    <row r="1237" spans="6:19">
      <c r="F1237" s="59"/>
      <c r="G1237" s="203"/>
      <c r="H1237" s="204"/>
      <c r="I1237" s="205"/>
      <c r="J1237" s="206"/>
      <c r="K1237" s="204"/>
      <c r="L1237" s="207"/>
      <c r="M1237" s="204"/>
      <c r="N1237" s="207"/>
      <c r="O1237" s="204"/>
      <c r="P1237" s="204"/>
      <c r="Q1237" s="208"/>
      <c r="S1237" s="59"/>
    </row>
    <row r="1238" spans="6:19">
      <c r="F1238" s="59"/>
      <c r="G1238" s="203"/>
      <c r="H1238" s="204"/>
      <c r="I1238" s="205"/>
      <c r="J1238" s="206"/>
      <c r="K1238" s="204"/>
      <c r="L1238" s="207"/>
      <c r="M1238" s="204"/>
      <c r="N1238" s="207"/>
      <c r="O1238" s="204"/>
      <c r="P1238" s="204"/>
      <c r="Q1238" s="208"/>
      <c r="S1238" s="59"/>
    </row>
    <row r="1239" spans="6:19">
      <c r="F1239" s="59"/>
      <c r="G1239" s="203"/>
      <c r="H1239" s="204"/>
      <c r="I1239" s="205"/>
      <c r="J1239" s="206"/>
      <c r="K1239" s="204"/>
      <c r="L1239" s="207"/>
      <c r="M1239" s="204"/>
      <c r="N1239" s="207"/>
      <c r="O1239" s="204"/>
      <c r="P1239" s="204"/>
      <c r="Q1239" s="208"/>
      <c r="S1239" s="59"/>
    </row>
    <row r="1240" spans="6:19">
      <c r="F1240" s="59"/>
      <c r="G1240" s="203"/>
      <c r="H1240" s="204"/>
      <c r="I1240" s="205"/>
      <c r="J1240" s="206"/>
      <c r="K1240" s="204"/>
      <c r="L1240" s="207"/>
      <c r="M1240" s="204"/>
      <c r="N1240" s="207"/>
      <c r="O1240" s="204"/>
      <c r="P1240" s="204"/>
      <c r="Q1240" s="208"/>
      <c r="S1240" s="59"/>
    </row>
    <row r="1241" spans="6:19">
      <c r="F1241" s="59"/>
      <c r="G1241" s="203"/>
      <c r="H1241" s="204"/>
      <c r="I1241" s="205"/>
      <c r="J1241" s="206"/>
      <c r="K1241" s="204"/>
      <c r="L1241" s="207"/>
      <c r="M1241" s="204"/>
      <c r="N1241" s="207"/>
      <c r="O1241" s="204"/>
      <c r="P1241" s="204"/>
      <c r="Q1241" s="208"/>
      <c r="S1241" s="59"/>
    </row>
    <row r="1242" spans="6:19">
      <c r="F1242" s="59"/>
      <c r="G1242" s="203"/>
      <c r="H1242" s="204"/>
      <c r="I1242" s="205"/>
      <c r="J1242" s="206"/>
      <c r="K1242" s="204"/>
      <c r="L1242" s="207"/>
      <c r="M1242" s="204"/>
      <c r="N1242" s="207"/>
      <c r="O1242" s="204"/>
      <c r="P1242" s="204"/>
      <c r="Q1242" s="208"/>
      <c r="S1242" s="59"/>
    </row>
    <row r="1243" spans="6:19">
      <c r="F1243" s="59"/>
      <c r="G1243" s="203"/>
      <c r="H1243" s="204"/>
      <c r="I1243" s="205"/>
      <c r="J1243" s="206"/>
      <c r="K1243" s="204"/>
      <c r="L1243" s="207"/>
      <c r="M1243" s="204"/>
      <c r="N1243" s="207"/>
      <c r="O1243" s="204"/>
      <c r="P1243" s="204"/>
      <c r="Q1243" s="208"/>
      <c r="S1243" s="59"/>
    </row>
    <row r="1244" spans="6:19">
      <c r="F1244" s="59"/>
      <c r="G1244" s="203"/>
      <c r="H1244" s="204"/>
      <c r="I1244" s="205"/>
      <c r="J1244" s="206"/>
      <c r="K1244" s="204"/>
      <c r="L1244" s="207"/>
      <c r="M1244" s="204"/>
      <c r="N1244" s="207"/>
      <c r="O1244" s="204"/>
      <c r="P1244" s="204"/>
      <c r="Q1244" s="208"/>
      <c r="S1244" s="59"/>
    </row>
    <row r="1245" spans="6:19">
      <c r="F1245" s="59"/>
      <c r="G1245" s="203"/>
      <c r="H1245" s="204"/>
      <c r="I1245" s="205"/>
      <c r="J1245" s="206"/>
      <c r="K1245" s="204"/>
      <c r="L1245" s="207"/>
      <c r="M1245" s="204"/>
      <c r="N1245" s="207"/>
      <c r="O1245" s="204"/>
      <c r="P1245" s="204"/>
      <c r="Q1245" s="208"/>
      <c r="S1245" s="59"/>
    </row>
    <row r="1246" spans="6:19">
      <c r="F1246" s="59"/>
      <c r="G1246" s="203"/>
      <c r="H1246" s="204"/>
      <c r="I1246" s="205"/>
      <c r="J1246" s="206"/>
      <c r="K1246" s="204"/>
      <c r="L1246" s="207"/>
      <c r="M1246" s="204"/>
      <c r="N1246" s="207"/>
      <c r="O1246" s="204"/>
      <c r="P1246" s="204"/>
      <c r="Q1246" s="208"/>
      <c r="S1246" s="59"/>
    </row>
    <row r="1247" spans="6:19">
      <c r="F1247" s="59"/>
      <c r="G1247" s="203"/>
      <c r="H1247" s="204"/>
      <c r="I1247" s="205"/>
      <c r="J1247" s="206"/>
      <c r="K1247" s="204"/>
      <c r="L1247" s="207"/>
      <c r="M1247" s="204"/>
      <c r="N1247" s="207"/>
      <c r="O1247" s="204"/>
      <c r="P1247" s="204"/>
      <c r="Q1247" s="208"/>
      <c r="S1247" s="59"/>
    </row>
    <row r="1248" spans="6:19">
      <c r="F1248" s="59"/>
      <c r="G1248" s="203"/>
      <c r="H1248" s="204"/>
      <c r="I1248" s="205"/>
      <c r="J1248" s="206"/>
      <c r="K1248" s="204"/>
      <c r="L1248" s="207"/>
      <c r="M1248" s="204"/>
      <c r="N1248" s="207"/>
      <c r="O1248" s="204"/>
      <c r="P1248" s="204"/>
      <c r="Q1248" s="208"/>
      <c r="S1248" s="59"/>
    </row>
    <row r="1249" spans="6:19">
      <c r="F1249" s="59"/>
      <c r="G1249" s="203"/>
      <c r="H1249" s="204"/>
      <c r="I1249" s="205"/>
      <c r="J1249" s="206"/>
      <c r="K1249" s="204"/>
      <c r="L1249" s="207"/>
      <c r="M1249" s="204"/>
      <c r="N1249" s="207"/>
      <c r="O1249" s="204"/>
      <c r="P1249" s="204"/>
      <c r="Q1249" s="208"/>
      <c r="S1249" s="59"/>
    </row>
    <row r="1250" spans="6:19">
      <c r="F1250" s="59"/>
      <c r="G1250" s="203"/>
      <c r="H1250" s="204"/>
      <c r="I1250" s="205"/>
      <c r="J1250" s="206"/>
      <c r="K1250" s="204"/>
      <c r="L1250" s="207"/>
      <c r="M1250" s="204"/>
      <c r="N1250" s="207"/>
      <c r="O1250" s="204"/>
      <c r="P1250" s="204"/>
      <c r="Q1250" s="208"/>
      <c r="S1250" s="59"/>
    </row>
    <row r="1251" spans="6:19">
      <c r="F1251" s="59"/>
      <c r="G1251" s="203"/>
      <c r="H1251" s="204"/>
      <c r="I1251" s="205"/>
      <c r="J1251" s="206"/>
      <c r="K1251" s="204"/>
      <c r="L1251" s="207"/>
      <c r="M1251" s="204"/>
      <c r="N1251" s="207"/>
      <c r="O1251" s="204"/>
      <c r="P1251" s="204"/>
      <c r="Q1251" s="208"/>
      <c r="S1251" s="59"/>
    </row>
    <row r="1252" spans="6:19">
      <c r="F1252" s="59"/>
      <c r="G1252" s="203"/>
      <c r="H1252" s="204"/>
      <c r="I1252" s="205"/>
      <c r="J1252" s="206"/>
      <c r="K1252" s="204"/>
      <c r="L1252" s="207"/>
      <c r="M1252" s="204"/>
      <c r="N1252" s="207"/>
      <c r="O1252" s="204"/>
      <c r="P1252" s="204"/>
      <c r="Q1252" s="208"/>
      <c r="S1252" s="59"/>
    </row>
    <row r="1253" spans="6:19">
      <c r="F1253" s="59"/>
      <c r="G1253" s="203"/>
      <c r="H1253" s="204"/>
      <c r="I1253" s="205"/>
      <c r="J1253" s="206"/>
      <c r="K1253" s="204"/>
      <c r="L1253" s="207"/>
      <c r="M1253" s="204"/>
      <c r="N1253" s="207"/>
      <c r="O1253" s="204"/>
      <c r="P1253" s="204"/>
      <c r="Q1253" s="208"/>
      <c r="S1253" s="59"/>
    </row>
    <row r="1254" spans="6:19">
      <c r="F1254" s="59"/>
      <c r="G1254" s="203"/>
      <c r="H1254" s="204"/>
      <c r="I1254" s="205"/>
      <c r="J1254" s="206"/>
      <c r="K1254" s="204"/>
      <c r="L1254" s="207"/>
      <c r="M1254" s="204"/>
      <c r="N1254" s="207"/>
      <c r="O1254" s="204"/>
      <c r="P1254" s="204"/>
      <c r="Q1254" s="208"/>
      <c r="S1254" s="59"/>
    </row>
    <row r="1255" spans="6:19">
      <c r="F1255" s="59"/>
      <c r="G1255" s="203"/>
      <c r="H1255" s="204"/>
      <c r="I1255" s="205"/>
      <c r="J1255" s="206"/>
      <c r="K1255" s="204"/>
      <c r="L1255" s="207"/>
      <c r="M1255" s="204"/>
      <c r="N1255" s="207"/>
      <c r="O1255" s="204"/>
      <c r="P1255" s="204"/>
      <c r="Q1255" s="208"/>
      <c r="S1255" s="59"/>
    </row>
    <row r="1256" spans="6:19">
      <c r="F1256" s="59"/>
      <c r="G1256" s="203"/>
      <c r="H1256" s="204"/>
      <c r="I1256" s="205"/>
      <c r="J1256" s="206"/>
      <c r="K1256" s="204"/>
      <c r="L1256" s="207"/>
      <c r="M1256" s="204"/>
      <c r="N1256" s="207"/>
      <c r="O1256" s="204"/>
      <c r="P1256" s="204"/>
      <c r="Q1256" s="208"/>
      <c r="S1256" s="59"/>
    </row>
    <row r="1257" spans="6:19">
      <c r="F1257" s="59"/>
      <c r="G1257" s="203"/>
      <c r="H1257" s="204"/>
      <c r="I1257" s="205"/>
      <c r="J1257" s="206"/>
      <c r="K1257" s="204"/>
      <c r="L1257" s="207"/>
      <c r="M1257" s="204"/>
      <c r="N1257" s="207"/>
      <c r="O1257" s="204"/>
      <c r="P1257" s="204"/>
      <c r="Q1257" s="208"/>
      <c r="S1257" s="59"/>
    </row>
    <row r="1258" spans="6:19">
      <c r="F1258" s="59"/>
      <c r="G1258" s="203"/>
      <c r="H1258" s="204"/>
      <c r="I1258" s="205"/>
      <c r="J1258" s="206"/>
      <c r="K1258" s="204"/>
      <c r="L1258" s="207"/>
      <c r="M1258" s="204"/>
      <c r="N1258" s="207"/>
      <c r="O1258" s="204"/>
      <c r="P1258" s="204"/>
      <c r="Q1258" s="208"/>
      <c r="S1258" s="59"/>
    </row>
    <row r="1259" spans="6:19">
      <c r="F1259" s="59"/>
      <c r="G1259" s="203"/>
      <c r="H1259" s="204"/>
      <c r="I1259" s="205"/>
      <c r="J1259" s="206"/>
      <c r="K1259" s="204"/>
      <c r="L1259" s="207"/>
      <c r="M1259" s="204"/>
      <c r="N1259" s="207"/>
      <c r="O1259" s="204"/>
      <c r="P1259" s="204"/>
      <c r="Q1259" s="208"/>
      <c r="S1259" s="59"/>
    </row>
    <row r="1260" spans="6:19">
      <c r="F1260" s="59"/>
      <c r="G1260" s="203"/>
      <c r="H1260" s="204"/>
      <c r="I1260" s="205"/>
      <c r="J1260" s="206"/>
      <c r="K1260" s="204"/>
      <c r="L1260" s="207"/>
      <c r="M1260" s="204"/>
      <c r="N1260" s="207"/>
      <c r="O1260" s="204"/>
      <c r="P1260" s="204"/>
      <c r="Q1260" s="208"/>
      <c r="S1260" s="59"/>
    </row>
    <row r="1261" spans="6:19">
      <c r="F1261" s="59"/>
      <c r="G1261" s="203"/>
      <c r="H1261" s="204"/>
      <c r="I1261" s="205"/>
      <c r="J1261" s="206"/>
      <c r="K1261" s="204"/>
      <c r="L1261" s="207"/>
      <c r="M1261" s="204"/>
      <c r="N1261" s="207"/>
      <c r="O1261" s="204"/>
      <c r="P1261" s="204"/>
      <c r="Q1261" s="208"/>
      <c r="S1261" s="59"/>
    </row>
    <row r="1262" spans="6:19">
      <c r="F1262" s="59"/>
      <c r="G1262" s="203"/>
      <c r="H1262" s="204"/>
      <c r="I1262" s="205"/>
      <c r="J1262" s="206"/>
      <c r="K1262" s="204"/>
      <c r="L1262" s="207"/>
      <c r="M1262" s="204"/>
      <c r="N1262" s="207"/>
      <c r="O1262" s="204"/>
      <c r="P1262" s="204"/>
      <c r="Q1262" s="208"/>
      <c r="S1262" s="59"/>
    </row>
    <row r="1263" spans="6:19">
      <c r="F1263" s="59"/>
      <c r="G1263" s="203"/>
      <c r="H1263" s="204"/>
      <c r="I1263" s="205"/>
      <c r="J1263" s="206"/>
      <c r="K1263" s="204"/>
      <c r="L1263" s="207"/>
      <c r="M1263" s="204"/>
      <c r="N1263" s="207"/>
      <c r="O1263" s="204"/>
      <c r="P1263" s="204"/>
      <c r="Q1263" s="208"/>
      <c r="S1263" s="59"/>
    </row>
    <row r="1264" spans="6:19">
      <c r="F1264" s="59"/>
      <c r="G1264" s="203"/>
      <c r="H1264" s="204"/>
      <c r="I1264" s="205"/>
      <c r="J1264" s="206"/>
      <c r="K1264" s="204"/>
      <c r="L1264" s="207"/>
      <c r="M1264" s="204"/>
      <c r="N1264" s="207"/>
      <c r="O1264" s="204"/>
      <c r="P1264" s="204"/>
      <c r="Q1264" s="208"/>
      <c r="S1264" s="59"/>
    </row>
    <row r="1265" spans="6:19">
      <c r="F1265" s="59"/>
      <c r="G1265" s="203"/>
      <c r="H1265" s="204"/>
      <c r="I1265" s="205"/>
      <c r="J1265" s="206"/>
      <c r="K1265" s="204"/>
      <c r="L1265" s="207"/>
      <c r="M1265" s="204"/>
      <c r="N1265" s="207"/>
      <c r="O1265" s="204"/>
      <c r="P1265" s="204"/>
      <c r="Q1265" s="208"/>
      <c r="S1265" s="59"/>
    </row>
    <row r="1266" spans="6:19">
      <c r="F1266" s="59"/>
      <c r="G1266" s="203"/>
      <c r="H1266" s="204"/>
      <c r="I1266" s="205"/>
      <c r="J1266" s="206"/>
      <c r="K1266" s="204"/>
      <c r="L1266" s="207"/>
      <c r="M1266" s="204"/>
      <c r="N1266" s="207"/>
      <c r="O1266" s="204"/>
      <c r="P1266" s="204"/>
      <c r="Q1266" s="208"/>
      <c r="S1266" s="59"/>
    </row>
    <row r="1267" spans="6:19">
      <c r="F1267" s="59"/>
      <c r="G1267" s="203"/>
      <c r="H1267" s="204"/>
      <c r="I1267" s="205"/>
      <c r="J1267" s="206"/>
      <c r="K1267" s="204"/>
      <c r="L1267" s="207"/>
      <c r="M1267" s="204"/>
      <c r="N1267" s="207"/>
      <c r="O1267" s="204"/>
      <c r="P1267" s="204"/>
      <c r="Q1267" s="208"/>
      <c r="S1267" s="59"/>
    </row>
    <row r="1268" spans="6:19">
      <c r="F1268" s="59"/>
      <c r="G1268" s="203"/>
      <c r="H1268" s="204"/>
      <c r="I1268" s="205"/>
      <c r="J1268" s="206"/>
      <c r="K1268" s="204"/>
      <c r="L1268" s="207"/>
      <c r="M1268" s="204"/>
      <c r="N1268" s="207"/>
      <c r="O1268" s="204"/>
      <c r="P1268" s="204"/>
      <c r="Q1268" s="208"/>
      <c r="S1268" s="59"/>
    </row>
    <row r="1269" spans="6:19">
      <c r="F1269" s="59"/>
      <c r="G1269" s="203"/>
      <c r="H1269" s="204"/>
      <c r="I1269" s="205"/>
      <c r="J1269" s="206"/>
      <c r="K1269" s="204"/>
      <c r="L1269" s="207"/>
      <c r="M1269" s="204"/>
      <c r="N1269" s="207"/>
      <c r="O1269" s="204"/>
      <c r="P1269" s="204"/>
      <c r="Q1269" s="208"/>
      <c r="S1269" s="59"/>
    </row>
    <row r="1270" spans="6:19">
      <c r="F1270" s="59"/>
      <c r="G1270" s="203"/>
      <c r="H1270" s="204"/>
      <c r="I1270" s="205"/>
      <c r="J1270" s="206"/>
      <c r="K1270" s="204"/>
      <c r="L1270" s="207"/>
      <c r="M1270" s="204"/>
      <c r="N1270" s="207"/>
      <c r="O1270" s="204"/>
      <c r="P1270" s="204"/>
      <c r="Q1270" s="208"/>
      <c r="S1270" s="59"/>
    </row>
    <row r="1271" spans="6:19">
      <c r="F1271" s="59"/>
      <c r="G1271" s="203"/>
      <c r="H1271" s="204"/>
      <c r="I1271" s="205"/>
      <c r="J1271" s="206"/>
      <c r="K1271" s="204"/>
      <c r="L1271" s="207"/>
      <c r="M1271" s="204"/>
      <c r="N1271" s="207"/>
      <c r="O1271" s="204"/>
      <c r="P1271" s="204"/>
      <c r="Q1271" s="208"/>
      <c r="S1271" s="59"/>
    </row>
    <row r="1272" spans="6:19">
      <c r="F1272" s="59"/>
      <c r="G1272" s="203"/>
      <c r="H1272" s="204"/>
      <c r="I1272" s="205"/>
      <c r="J1272" s="206"/>
      <c r="K1272" s="204"/>
      <c r="L1272" s="207"/>
      <c r="M1272" s="204"/>
      <c r="N1272" s="207"/>
      <c r="O1272" s="204"/>
      <c r="P1272" s="204"/>
      <c r="Q1272" s="208"/>
      <c r="S1272" s="59"/>
    </row>
    <row r="1273" spans="6:19">
      <c r="F1273" s="59"/>
      <c r="G1273" s="203"/>
      <c r="H1273" s="204"/>
      <c r="I1273" s="205"/>
      <c r="J1273" s="206"/>
      <c r="K1273" s="204"/>
      <c r="L1273" s="207"/>
      <c r="M1273" s="204"/>
      <c r="N1273" s="207"/>
      <c r="O1273" s="204"/>
      <c r="P1273" s="204"/>
      <c r="Q1273" s="208"/>
      <c r="S1273" s="59"/>
    </row>
    <row r="1274" spans="6:19">
      <c r="F1274" s="59"/>
      <c r="G1274" s="203"/>
      <c r="H1274" s="204"/>
      <c r="I1274" s="205"/>
      <c r="J1274" s="206"/>
      <c r="K1274" s="204"/>
      <c r="L1274" s="207"/>
      <c r="M1274" s="204"/>
      <c r="N1274" s="207"/>
      <c r="O1274" s="204"/>
      <c r="P1274" s="204"/>
      <c r="Q1274" s="208"/>
      <c r="S1274" s="59"/>
    </row>
    <row r="1275" spans="6:19">
      <c r="F1275" s="59"/>
      <c r="G1275" s="203"/>
      <c r="H1275" s="204"/>
      <c r="I1275" s="205"/>
      <c r="J1275" s="206"/>
      <c r="K1275" s="204"/>
      <c r="L1275" s="207"/>
      <c r="M1275" s="204"/>
      <c r="N1275" s="207"/>
      <c r="O1275" s="204"/>
      <c r="P1275" s="204"/>
      <c r="Q1275" s="208"/>
      <c r="S1275" s="59"/>
    </row>
    <row r="1276" spans="6:19">
      <c r="F1276" s="59"/>
      <c r="G1276" s="203"/>
      <c r="H1276" s="204"/>
      <c r="I1276" s="205"/>
      <c r="J1276" s="206"/>
      <c r="K1276" s="204"/>
      <c r="L1276" s="207"/>
      <c r="M1276" s="204"/>
      <c r="N1276" s="207"/>
      <c r="O1276" s="204"/>
      <c r="P1276" s="204"/>
      <c r="Q1276" s="208"/>
      <c r="S1276" s="59"/>
    </row>
    <row r="1277" spans="6:19">
      <c r="F1277" s="59"/>
      <c r="G1277" s="203"/>
      <c r="H1277" s="204"/>
      <c r="I1277" s="205"/>
      <c r="J1277" s="206"/>
      <c r="K1277" s="204"/>
      <c r="L1277" s="207"/>
      <c r="M1277" s="204"/>
      <c r="N1277" s="207"/>
      <c r="O1277" s="204"/>
      <c r="P1277" s="204"/>
      <c r="Q1277" s="208"/>
      <c r="S1277" s="59"/>
    </row>
    <row r="1278" spans="6:19">
      <c r="F1278" s="59"/>
      <c r="G1278" s="203"/>
      <c r="H1278" s="204"/>
      <c r="I1278" s="205"/>
      <c r="J1278" s="206"/>
      <c r="K1278" s="204"/>
      <c r="L1278" s="207"/>
      <c r="M1278" s="204"/>
      <c r="N1278" s="207"/>
      <c r="O1278" s="204"/>
      <c r="P1278" s="204"/>
      <c r="Q1278" s="208"/>
      <c r="S1278" s="59"/>
    </row>
    <row r="1279" spans="6:19">
      <c r="F1279" s="59"/>
      <c r="G1279" s="203"/>
      <c r="H1279" s="204"/>
      <c r="I1279" s="205"/>
      <c r="J1279" s="206"/>
      <c r="K1279" s="204"/>
      <c r="L1279" s="207"/>
      <c r="M1279" s="204"/>
      <c r="N1279" s="207"/>
      <c r="O1279" s="204"/>
      <c r="P1279" s="204"/>
      <c r="Q1279" s="208"/>
      <c r="S1279" s="59"/>
    </row>
    <row r="1280" spans="6:19">
      <c r="F1280" s="59"/>
      <c r="G1280" s="203"/>
      <c r="H1280" s="204"/>
      <c r="I1280" s="205"/>
      <c r="J1280" s="206"/>
      <c r="K1280" s="204"/>
      <c r="L1280" s="207"/>
      <c r="M1280" s="204"/>
      <c r="N1280" s="207"/>
      <c r="O1280" s="204"/>
      <c r="P1280" s="204"/>
      <c r="Q1280" s="208"/>
      <c r="S1280" s="59"/>
    </row>
    <row r="1281" spans="6:19">
      <c r="F1281" s="59"/>
      <c r="G1281" s="203"/>
      <c r="H1281" s="204"/>
      <c r="I1281" s="205"/>
      <c r="J1281" s="206"/>
      <c r="K1281" s="204"/>
      <c r="L1281" s="207"/>
      <c r="M1281" s="204"/>
      <c r="N1281" s="207"/>
      <c r="O1281" s="204"/>
      <c r="P1281" s="204"/>
      <c r="Q1281" s="208"/>
      <c r="S1281" s="59"/>
    </row>
    <row r="1282" spans="6:19">
      <c r="F1282" s="59"/>
      <c r="G1282" s="203"/>
      <c r="H1282" s="204"/>
      <c r="I1282" s="205"/>
      <c r="J1282" s="206"/>
      <c r="K1282" s="204"/>
      <c r="L1282" s="207"/>
      <c r="M1282" s="204"/>
      <c r="N1282" s="207"/>
      <c r="O1282" s="204"/>
      <c r="P1282" s="204"/>
      <c r="Q1282" s="208"/>
      <c r="S1282" s="59"/>
    </row>
    <row r="1283" spans="6:19">
      <c r="F1283" s="59"/>
      <c r="G1283" s="203"/>
      <c r="H1283" s="204"/>
      <c r="I1283" s="205"/>
      <c r="J1283" s="206"/>
      <c r="K1283" s="204"/>
      <c r="L1283" s="207"/>
      <c r="M1283" s="204"/>
      <c r="N1283" s="207"/>
      <c r="O1283" s="204"/>
      <c r="P1283" s="204"/>
      <c r="Q1283" s="208"/>
      <c r="S1283" s="59"/>
    </row>
    <row r="1284" spans="6:19">
      <c r="F1284" s="59"/>
      <c r="G1284" s="203"/>
      <c r="H1284" s="204"/>
      <c r="I1284" s="205"/>
      <c r="J1284" s="206"/>
      <c r="K1284" s="204"/>
      <c r="L1284" s="207"/>
      <c r="M1284" s="204"/>
      <c r="N1284" s="207"/>
      <c r="O1284" s="204"/>
      <c r="P1284" s="204"/>
      <c r="Q1284" s="208"/>
      <c r="S1284" s="59"/>
    </row>
    <row r="1285" spans="6:19">
      <c r="F1285" s="59"/>
      <c r="G1285" s="203"/>
      <c r="H1285" s="204"/>
      <c r="I1285" s="205"/>
      <c r="J1285" s="206"/>
      <c r="K1285" s="204"/>
      <c r="L1285" s="207"/>
      <c r="M1285" s="204"/>
      <c r="N1285" s="207"/>
      <c r="O1285" s="204"/>
      <c r="P1285" s="204"/>
      <c r="Q1285" s="208"/>
      <c r="S1285" s="59"/>
    </row>
    <row r="1286" spans="6:19">
      <c r="F1286" s="59"/>
      <c r="G1286" s="203"/>
      <c r="H1286" s="204"/>
      <c r="I1286" s="205"/>
      <c r="J1286" s="206"/>
      <c r="K1286" s="204"/>
      <c r="L1286" s="207"/>
      <c r="M1286" s="204"/>
      <c r="N1286" s="207"/>
      <c r="O1286" s="204"/>
      <c r="P1286" s="204"/>
      <c r="Q1286" s="208"/>
      <c r="S1286" s="59"/>
    </row>
    <row r="1287" spans="6:19">
      <c r="F1287" s="59"/>
      <c r="G1287" s="203"/>
      <c r="H1287" s="204"/>
      <c r="I1287" s="205"/>
      <c r="J1287" s="206"/>
      <c r="K1287" s="204"/>
      <c r="L1287" s="207"/>
      <c r="M1287" s="204"/>
      <c r="N1287" s="207"/>
      <c r="O1287" s="204"/>
      <c r="P1287" s="204"/>
      <c r="Q1287" s="208"/>
      <c r="S1287" s="59"/>
    </row>
    <row r="1288" spans="6:19">
      <c r="F1288" s="59"/>
      <c r="G1288" s="203"/>
      <c r="H1288" s="204"/>
      <c r="I1288" s="205"/>
      <c r="J1288" s="206"/>
      <c r="K1288" s="204"/>
      <c r="L1288" s="207"/>
      <c r="M1288" s="204"/>
      <c r="N1288" s="207"/>
      <c r="O1288" s="204"/>
      <c r="P1288" s="204"/>
      <c r="Q1288" s="208"/>
      <c r="S1288" s="59"/>
    </row>
    <row r="1289" spans="6:19">
      <c r="F1289" s="59"/>
      <c r="G1289" s="203"/>
      <c r="H1289" s="204"/>
      <c r="I1289" s="205"/>
      <c r="J1289" s="206"/>
      <c r="K1289" s="204"/>
      <c r="L1289" s="207"/>
      <c r="M1289" s="204"/>
      <c r="N1289" s="207"/>
      <c r="O1289" s="204"/>
      <c r="P1289" s="204"/>
      <c r="Q1289" s="208"/>
      <c r="S1289" s="59"/>
    </row>
    <row r="1290" spans="6:19">
      <c r="F1290" s="59"/>
      <c r="G1290" s="203"/>
      <c r="H1290" s="204"/>
      <c r="I1290" s="205"/>
      <c r="J1290" s="206"/>
      <c r="K1290" s="204"/>
      <c r="L1290" s="207"/>
      <c r="M1290" s="204"/>
      <c r="N1290" s="207"/>
      <c r="O1290" s="204"/>
      <c r="P1290" s="204"/>
      <c r="Q1290" s="208"/>
      <c r="S1290" s="59"/>
    </row>
    <row r="1291" spans="6:19">
      <c r="F1291" s="59"/>
      <c r="G1291" s="203"/>
      <c r="H1291" s="204"/>
      <c r="I1291" s="205"/>
      <c r="J1291" s="206"/>
      <c r="K1291" s="204"/>
      <c r="L1291" s="207"/>
      <c r="M1291" s="204"/>
      <c r="N1291" s="207"/>
      <c r="O1291" s="204"/>
      <c r="P1291" s="204"/>
      <c r="Q1291" s="208"/>
      <c r="S1291" s="59"/>
    </row>
    <row r="1292" spans="6:19">
      <c r="F1292" s="59"/>
      <c r="G1292" s="203"/>
      <c r="H1292" s="204"/>
      <c r="I1292" s="205"/>
      <c r="J1292" s="206"/>
      <c r="K1292" s="204"/>
      <c r="L1292" s="207"/>
      <c r="M1292" s="204"/>
      <c r="N1292" s="207"/>
      <c r="O1292" s="204"/>
      <c r="P1292" s="204"/>
      <c r="Q1292" s="208"/>
      <c r="S1292" s="59"/>
    </row>
    <row r="1293" spans="6:19">
      <c r="F1293" s="59"/>
      <c r="G1293" s="203"/>
      <c r="H1293" s="204"/>
      <c r="I1293" s="205"/>
      <c r="J1293" s="206"/>
      <c r="K1293" s="204"/>
      <c r="L1293" s="207"/>
      <c r="M1293" s="204"/>
      <c r="N1293" s="207"/>
      <c r="O1293" s="204"/>
      <c r="P1293" s="204"/>
      <c r="Q1293" s="208"/>
      <c r="S1293" s="59"/>
    </row>
    <row r="1294" spans="6:19">
      <c r="F1294" s="59"/>
      <c r="G1294" s="203"/>
      <c r="H1294" s="204"/>
      <c r="I1294" s="205"/>
      <c r="J1294" s="206"/>
      <c r="K1294" s="204"/>
      <c r="L1294" s="207"/>
      <c r="M1294" s="204"/>
      <c r="N1294" s="207"/>
      <c r="O1294" s="204"/>
      <c r="P1294" s="204"/>
      <c r="Q1294" s="208"/>
      <c r="S1294" s="59"/>
    </row>
    <row r="1295" spans="6:19">
      <c r="F1295" s="59"/>
      <c r="G1295" s="203"/>
      <c r="H1295" s="204"/>
      <c r="I1295" s="205"/>
      <c r="J1295" s="206"/>
      <c r="K1295" s="204"/>
      <c r="L1295" s="207"/>
      <c r="M1295" s="204"/>
      <c r="N1295" s="207"/>
      <c r="O1295" s="204"/>
      <c r="P1295" s="204"/>
      <c r="Q1295" s="208"/>
      <c r="S1295" s="59"/>
    </row>
    <row r="1296" spans="6:19">
      <c r="F1296" s="59"/>
      <c r="G1296" s="203"/>
      <c r="H1296" s="204"/>
      <c r="I1296" s="205"/>
      <c r="J1296" s="206"/>
      <c r="K1296" s="204"/>
      <c r="L1296" s="207"/>
      <c r="M1296" s="204"/>
      <c r="N1296" s="207"/>
      <c r="O1296" s="204"/>
      <c r="P1296" s="204"/>
      <c r="Q1296" s="208"/>
      <c r="S1296" s="59"/>
    </row>
    <row r="1297" spans="6:19">
      <c r="F1297" s="59"/>
      <c r="G1297" s="203"/>
      <c r="H1297" s="204"/>
      <c r="I1297" s="205"/>
      <c r="J1297" s="206"/>
      <c r="K1297" s="204"/>
      <c r="L1297" s="207"/>
      <c r="M1297" s="204"/>
      <c r="N1297" s="207"/>
      <c r="O1297" s="204"/>
      <c r="P1297" s="204"/>
      <c r="Q1297" s="208"/>
      <c r="S1297" s="59"/>
    </row>
    <row r="1298" spans="6:19">
      <c r="F1298" s="59"/>
      <c r="G1298" s="203"/>
      <c r="H1298" s="204"/>
      <c r="I1298" s="205"/>
      <c r="J1298" s="206"/>
      <c r="K1298" s="204"/>
      <c r="L1298" s="207"/>
      <c r="M1298" s="204"/>
      <c r="N1298" s="207"/>
      <c r="O1298" s="204"/>
      <c r="P1298" s="204"/>
      <c r="Q1298" s="208"/>
      <c r="S1298" s="59"/>
    </row>
    <row r="1299" spans="6:19">
      <c r="F1299" s="59"/>
      <c r="G1299" s="203"/>
      <c r="H1299" s="204"/>
      <c r="I1299" s="205"/>
      <c r="J1299" s="206"/>
      <c r="K1299" s="204"/>
      <c r="L1299" s="207"/>
      <c r="M1299" s="204"/>
      <c r="N1299" s="207"/>
      <c r="O1299" s="204"/>
      <c r="P1299" s="204"/>
      <c r="Q1299" s="208"/>
      <c r="S1299" s="59"/>
    </row>
    <row r="1300" spans="6:19">
      <c r="F1300" s="59"/>
      <c r="G1300" s="203"/>
      <c r="H1300" s="204"/>
      <c r="I1300" s="205"/>
      <c r="J1300" s="206"/>
      <c r="K1300" s="204"/>
      <c r="L1300" s="207"/>
      <c r="M1300" s="204"/>
      <c r="N1300" s="207"/>
      <c r="O1300" s="204"/>
      <c r="P1300" s="204"/>
      <c r="Q1300" s="208"/>
      <c r="S1300" s="59"/>
    </row>
    <row r="1301" spans="6:19">
      <c r="F1301" s="59"/>
      <c r="G1301" s="203"/>
      <c r="H1301" s="204"/>
      <c r="I1301" s="205"/>
      <c r="J1301" s="206"/>
      <c r="K1301" s="204"/>
      <c r="L1301" s="207"/>
      <c r="M1301" s="204"/>
      <c r="N1301" s="207"/>
      <c r="O1301" s="204"/>
      <c r="P1301" s="204"/>
      <c r="Q1301" s="208"/>
      <c r="S1301" s="59"/>
    </row>
    <row r="1302" spans="6:19">
      <c r="F1302" s="59"/>
      <c r="G1302" s="203"/>
      <c r="H1302" s="204"/>
      <c r="I1302" s="205"/>
      <c r="J1302" s="206"/>
      <c r="K1302" s="204"/>
      <c r="L1302" s="207"/>
      <c r="M1302" s="204"/>
      <c r="N1302" s="207"/>
      <c r="O1302" s="204"/>
      <c r="P1302" s="204"/>
      <c r="Q1302" s="208"/>
      <c r="S1302" s="59"/>
    </row>
    <row r="1303" spans="6:19">
      <c r="F1303" s="59"/>
      <c r="G1303" s="203"/>
      <c r="H1303" s="204"/>
      <c r="I1303" s="205"/>
      <c r="J1303" s="206"/>
      <c r="K1303" s="204"/>
      <c r="L1303" s="207"/>
      <c r="M1303" s="204"/>
      <c r="N1303" s="207"/>
      <c r="O1303" s="204"/>
      <c r="P1303" s="204"/>
      <c r="Q1303" s="208"/>
      <c r="S1303" s="59"/>
    </row>
    <row r="1304" spans="6:19">
      <c r="F1304" s="59"/>
      <c r="G1304" s="203"/>
      <c r="H1304" s="204"/>
      <c r="I1304" s="205"/>
      <c r="J1304" s="206"/>
      <c r="K1304" s="204"/>
      <c r="L1304" s="207"/>
      <c r="M1304" s="204"/>
      <c r="N1304" s="207"/>
      <c r="O1304" s="204"/>
      <c r="P1304" s="204"/>
      <c r="Q1304" s="208"/>
      <c r="S1304" s="59"/>
    </row>
    <row r="1305" spans="6:19">
      <c r="F1305" s="59"/>
      <c r="G1305" s="203"/>
      <c r="H1305" s="204"/>
      <c r="I1305" s="205"/>
      <c r="J1305" s="206"/>
      <c r="K1305" s="204"/>
      <c r="L1305" s="207"/>
      <c r="M1305" s="204"/>
      <c r="N1305" s="207"/>
      <c r="O1305" s="204"/>
      <c r="P1305" s="204"/>
      <c r="Q1305" s="208"/>
      <c r="S1305" s="59"/>
    </row>
    <row r="1306" spans="6:19">
      <c r="F1306" s="59"/>
      <c r="G1306" s="203"/>
      <c r="H1306" s="204"/>
      <c r="I1306" s="205"/>
      <c r="J1306" s="206"/>
      <c r="K1306" s="204"/>
      <c r="L1306" s="207"/>
      <c r="M1306" s="204"/>
      <c r="N1306" s="207"/>
      <c r="O1306" s="204"/>
      <c r="P1306" s="204"/>
      <c r="Q1306" s="208"/>
      <c r="S1306" s="59"/>
    </row>
    <row r="1307" spans="6:19">
      <c r="F1307" s="59"/>
      <c r="G1307" s="203"/>
      <c r="H1307" s="204"/>
      <c r="I1307" s="205"/>
      <c r="J1307" s="206"/>
      <c r="K1307" s="204"/>
      <c r="L1307" s="207"/>
      <c r="M1307" s="204"/>
      <c r="N1307" s="207"/>
      <c r="O1307" s="204"/>
      <c r="P1307" s="204"/>
      <c r="Q1307" s="208"/>
      <c r="S1307" s="59"/>
    </row>
    <row r="1308" spans="6:19">
      <c r="F1308" s="59"/>
      <c r="G1308" s="203"/>
      <c r="H1308" s="204"/>
      <c r="I1308" s="205"/>
      <c r="J1308" s="206"/>
      <c r="K1308" s="204"/>
      <c r="L1308" s="207"/>
      <c r="M1308" s="204"/>
      <c r="N1308" s="207"/>
      <c r="O1308" s="204"/>
      <c r="P1308" s="204"/>
      <c r="Q1308" s="208"/>
      <c r="S1308" s="59"/>
    </row>
    <row r="1309" spans="6:19">
      <c r="F1309" s="59"/>
      <c r="G1309" s="203"/>
      <c r="H1309" s="204"/>
      <c r="I1309" s="205"/>
      <c r="J1309" s="206"/>
      <c r="K1309" s="204"/>
      <c r="L1309" s="207"/>
      <c r="M1309" s="204"/>
      <c r="N1309" s="207"/>
      <c r="O1309" s="204"/>
      <c r="P1309" s="204"/>
      <c r="Q1309" s="208"/>
      <c r="S1309" s="59"/>
    </row>
    <row r="1310" spans="6:19">
      <c r="F1310" s="59"/>
      <c r="G1310" s="203"/>
      <c r="H1310" s="204"/>
      <c r="I1310" s="205"/>
      <c r="J1310" s="206"/>
      <c r="K1310" s="204"/>
      <c r="L1310" s="207"/>
      <c r="M1310" s="204"/>
      <c r="N1310" s="207"/>
      <c r="O1310" s="204"/>
      <c r="P1310" s="204"/>
      <c r="Q1310" s="208"/>
      <c r="S1310" s="59"/>
    </row>
    <row r="1311" spans="6:19">
      <c r="F1311" s="59"/>
      <c r="G1311" s="203"/>
      <c r="H1311" s="204"/>
      <c r="I1311" s="205"/>
      <c r="J1311" s="206"/>
      <c r="K1311" s="204"/>
      <c r="L1311" s="207"/>
      <c r="M1311" s="204"/>
      <c r="N1311" s="207"/>
      <c r="O1311" s="204"/>
      <c r="P1311" s="204"/>
      <c r="Q1311" s="208"/>
      <c r="S1311" s="59"/>
    </row>
    <row r="1312" spans="6:19">
      <c r="F1312" s="59"/>
      <c r="G1312" s="203"/>
      <c r="H1312" s="204"/>
      <c r="I1312" s="205"/>
      <c r="J1312" s="206"/>
      <c r="K1312" s="204"/>
      <c r="L1312" s="207"/>
      <c r="M1312" s="204"/>
      <c r="N1312" s="207"/>
      <c r="O1312" s="204"/>
      <c r="P1312" s="204"/>
      <c r="Q1312" s="208"/>
      <c r="S1312" s="59"/>
    </row>
    <row r="1313" spans="6:19">
      <c r="F1313" s="59"/>
      <c r="G1313" s="203"/>
      <c r="H1313" s="204"/>
      <c r="I1313" s="205"/>
      <c r="J1313" s="206"/>
      <c r="K1313" s="204"/>
      <c r="L1313" s="207"/>
      <c r="M1313" s="204"/>
      <c r="N1313" s="207"/>
      <c r="O1313" s="204"/>
      <c r="P1313" s="204"/>
      <c r="Q1313" s="208"/>
      <c r="S1313" s="59"/>
    </row>
    <row r="1314" spans="6:19">
      <c r="F1314" s="59"/>
      <c r="G1314" s="203"/>
      <c r="H1314" s="204"/>
      <c r="I1314" s="205"/>
      <c r="J1314" s="206"/>
      <c r="K1314" s="204"/>
      <c r="L1314" s="207"/>
      <c r="M1314" s="204"/>
      <c r="N1314" s="207"/>
      <c r="O1314" s="204"/>
      <c r="P1314" s="204"/>
      <c r="Q1314" s="208"/>
      <c r="S1314" s="59"/>
    </row>
    <row r="1315" spans="6:19">
      <c r="F1315" s="59"/>
      <c r="G1315" s="203"/>
      <c r="H1315" s="204"/>
      <c r="I1315" s="205"/>
      <c r="J1315" s="206"/>
      <c r="K1315" s="204"/>
      <c r="L1315" s="207"/>
      <c r="M1315" s="204"/>
      <c r="N1315" s="207"/>
      <c r="O1315" s="204"/>
      <c r="P1315" s="204"/>
      <c r="Q1315" s="208"/>
      <c r="S1315" s="59"/>
    </row>
    <row r="1316" spans="6:19">
      <c r="F1316" s="59"/>
      <c r="G1316" s="203"/>
      <c r="H1316" s="204"/>
      <c r="I1316" s="205"/>
      <c r="J1316" s="206"/>
      <c r="K1316" s="204"/>
      <c r="L1316" s="207"/>
      <c r="M1316" s="204"/>
      <c r="N1316" s="207"/>
      <c r="O1316" s="204"/>
      <c r="P1316" s="204"/>
      <c r="Q1316" s="208"/>
      <c r="S1316" s="59"/>
    </row>
    <row r="1317" spans="6:19">
      <c r="F1317" s="59"/>
      <c r="G1317" s="203"/>
      <c r="H1317" s="204"/>
      <c r="I1317" s="205"/>
      <c r="J1317" s="206"/>
      <c r="K1317" s="204"/>
      <c r="L1317" s="207"/>
      <c r="M1317" s="204"/>
      <c r="N1317" s="207"/>
      <c r="O1317" s="204"/>
      <c r="P1317" s="204"/>
      <c r="Q1317" s="208"/>
      <c r="S1317" s="59"/>
    </row>
    <row r="1318" spans="6:19">
      <c r="F1318" s="59"/>
      <c r="G1318" s="203"/>
      <c r="H1318" s="204"/>
      <c r="I1318" s="205"/>
      <c r="J1318" s="206"/>
      <c r="K1318" s="204"/>
      <c r="L1318" s="207"/>
      <c r="M1318" s="204"/>
      <c r="N1318" s="207"/>
      <c r="O1318" s="204"/>
      <c r="P1318" s="204"/>
      <c r="Q1318" s="208"/>
      <c r="S1318" s="59"/>
    </row>
    <row r="1319" spans="6:19">
      <c r="F1319" s="59"/>
      <c r="G1319" s="203"/>
      <c r="H1319" s="204"/>
      <c r="I1319" s="205"/>
      <c r="J1319" s="206"/>
      <c r="K1319" s="204"/>
      <c r="L1319" s="207"/>
      <c r="M1319" s="204"/>
      <c r="N1319" s="207"/>
      <c r="O1319" s="204"/>
      <c r="P1319" s="204"/>
      <c r="Q1319" s="208"/>
      <c r="S1319" s="59"/>
    </row>
    <row r="1320" spans="6:19">
      <c r="F1320" s="59"/>
      <c r="G1320" s="203"/>
      <c r="H1320" s="204"/>
      <c r="I1320" s="205"/>
      <c r="J1320" s="206"/>
      <c r="K1320" s="204"/>
      <c r="L1320" s="207"/>
      <c r="M1320" s="204"/>
      <c r="N1320" s="207"/>
      <c r="O1320" s="204"/>
      <c r="P1320" s="204"/>
      <c r="Q1320" s="208"/>
      <c r="S1320" s="59"/>
    </row>
    <row r="1321" spans="6:19">
      <c r="F1321" s="59"/>
      <c r="G1321" s="203"/>
      <c r="H1321" s="204"/>
      <c r="I1321" s="205"/>
      <c r="J1321" s="206"/>
      <c r="K1321" s="204"/>
      <c r="L1321" s="207"/>
      <c r="M1321" s="204"/>
      <c r="N1321" s="207"/>
      <c r="O1321" s="204"/>
      <c r="P1321" s="204"/>
      <c r="Q1321" s="208"/>
      <c r="S1321" s="59"/>
    </row>
    <row r="1322" spans="6:19">
      <c r="F1322" s="59"/>
      <c r="G1322" s="203"/>
      <c r="H1322" s="204"/>
      <c r="I1322" s="205"/>
      <c r="J1322" s="206"/>
      <c r="K1322" s="204"/>
      <c r="L1322" s="207"/>
      <c r="M1322" s="204"/>
      <c r="N1322" s="207"/>
      <c r="O1322" s="204"/>
      <c r="P1322" s="204"/>
      <c r="Q1322" s="208"/>
      <c r="S1322" s="59"/>
    </row>
    <row r="1323" spans="6:19">
      <c r="F1323" s="59"/>
      <c r="G1323" s="203"/>
      <c r="H1323" s="204"/>
      <c r="I1323" s="205"/>
      <c r="J1323" s="206"/>
      <c r="K1323" s="204"/>
      <c r="L1323" s="207"/>
      <c r="M1323" s="204"/>
      <c r="N1323" s="207"/>
      <c r="O1323" s="204"/>
      <c r="P1323" s="204"/>
      <c r="Q1323" s="208"/>
      <c r="S1323" s="59"/>
    </row>
    <row r="1324" spans="6:19">
      <c r="F1324" s="59"/>
      <c r="G1324" s="203"/>
      <c r="H1324" s="204"/>
      <c r="I1324" s="205"/>
      <c r="J1324" s="206"/>
      <c r="K1324" s="204"/>
      <c r="L1324" s="207"/>
      <c r="M1324" s="204"/>
      <c r="N1324" s="207"/>
      <c r="O1324" s="204"/>
      <c r="P1324" s="204"/>
      <c r="Q1324" s="208"/>
      <c r="S1324" s="59"/>
    </row>
    <row r="1325" spans="6:19">
      <c r="F1325" s="59"/>
      <c r="G1325" s="203"/>
      <c r="H1325" s="204"/>
      <c r="I1325" s="205"/>
      <c r="J1325" s="206"/>
      <c r="K1325" s="204"/>
      <c r="L1325" s="207"/>
      <c r="M1325" s="204"/>
      <c r="N1325" s="207"/>
      <c r="O1325" s="204"/>
      <c r="P1325" s="204"/>
      <c r="Q1325" s="208"/>
      <c r="S1325" s="59"/>
    </row>
    <row r="1326" spans="6:19">
      <c r="F1326" s="59"/>
      <c r="G1326" s="203"/>
      <c r="H1326" s="204"/>
      <c r="I1326" s="205"/>
      <c r="J1326" s="206"/>
      <c r="K1326" s="204"/>
      <c r="L1326" s="207"/>
      <c r="M1326" s="204"/>
      <c r="N1326" s="207"/>
      <c r="O1326" s="204"/>
      <c r="P1326" s="204"/>
      <c r="Q1326" s="208"/>
      <c r="S1326" s="59"/>
    </row>
    <row r="1327" spans="6:19">
      <c r="F1327" s="59"/>
      <c r="G1327" s="203"/>
      <c r="H1327" s="204"/>
      <c r="I1327" s="205"/>
      <c r="J1327" s="206"/>
      <c r="K1327" s="204"/>
      <c r="L1327" s="207"/>
      <c r="M1327" s="204"/>
      <c r="N1327" s="207"/>
      <c r="O1327" s="204"/>
      <c r="P1327" s="204"/>
      <c r="Q1327" s="208"/>
      <c r="S1327" s="59"/>
    </row>
    <row r="1328" spans="6:19">
      <c r="F1328" s="59"/>
      <c r="G1328" s="203"/>
      <c r="H1328" s="204"/>
      <c r="I1328" s="205"/>
      <c r="J1328" s="206"/>
      <c r="K1328" s="204"/>
      <c r="L1328" s="207"/>
      <c r="M1328" s="204"/>
      <c r="N1328" s="207"/>
      <c r="O1328" s="204"/>
      <c r="P1328" s="204"/>
      <c r="Q1328" s="208"/>
      <c r="S1328" s="59"/>
    </row>
    <row r="1329" spans="6:19">
      <c r="F1329" s="59"/>
      <c r="G1329" s="203"/>
      <c r="H1329" s="204"/>
      <c r="I1329" s="205"/>
      <c r="J1329" s="206"/>
      <c r="K1329" s="204"/>
      <c r="L1329" s="207"/>
      <c r="M1329" s="204"/>
      <c r="N1329" s="207"/>
      <c r="O1329" s="204"/>
      <c r="P1329" s="204"/>
      <c r="Q1329" s="208"/>
      <c r="S1329" s="59"/>
    </row>
    <row r="1330" spans="6:19">
      <c r="F1330" s="59"/>
      <c r="G1330" s="203"/>
      <c r="H1330" s="204"/>
      <c r="I1330" s="205"/>
      <c r="J1330" s="206"/>
      <c r="K1330" s="204"/>
      <c r="L1330" s="207"/>
      <c r="M1330" s="204"/>
      <c r="N1330" s="207"/>
      <c r="O1330" s="204"/>
      <c r="P1330" s="204"/>
      <c r="Q1330" s="208"/>
      <c r="S1330" s="59"/>
    </row>
    <row r="1331" spans="6:19">
      <c r="F1331" s="59"/>
      <c r="G1331" s="203"/>
      <c r="H1331" s="204"/>
      <c r="I1331" s="205"/>
      <c r="J1331" s="206"/>
      <c r="K1331" s="204"/>
      <c r="L1331" s="207"/>
      <c r="M1331" s="204"/>
      <c r="N1331" s="207"/>
      <c r="O1331" s="204"/>
      <c r="P1331" s="204"/>
      <c r="Q1331" s="208"/>
      <c r="S1331" s="59"/>
    </row>
    <row r="1332" spans="6:19">
      <c r="F1332" s="59"/>
      <c r="G1332" s="203"/>
      <c r="H1332" s="204"/>
      <c r="I1332" s="205"/>
      <c r="J1332" s="206"/>
      <c r="K1332" s="204"/>
      <c r="L1332" s="207"/>
      <c r="M1332" s="204"/>
      <c r="N1332" s="207"/>
      <c r="O1332" s="204"/>
      <c r="P1332" s="204"/>
      <c r="Q1332" s="208"/>
      <c r="S1332" s="59"/>
    </row>
    <row r="1333" spans="6:19">
      <c r="F1333" s="59"/>
      <c r="G1333" s="203"/>
      <c r="H1333" s="204"/>
      <c r="I1333" s="205"/>
      <c r="J1333" s="206"/>
      <c r="K1333" s="204"/>
      <c r="L1333" s="207"/>
      <c r="M1333" s="204"/>
      <c r="N1333" s="207"/>
      <c r="O1333" s="204"/>
      <c r="P1333" s="204"/>
      <c r="Q1333" s="208"/>
      <c r="S1333" s="59"/>
    </row>
    <row r="1334" spans="6:19">
      <c r="F1334" s="59"/>
      <c r="G1334" s="203"/>
      <c r="H1334" s="204"/>
      <c r="I1334" s="205"/>
      <c r="J1334" s="206"/>
      <c r="K1334" s="204"/>
      <c r="L1334" s="207"/>
      <c r="M1334" s="204"/>
      <c r="N1334" s="207"/>
      <c r="O1334" s="204"/>
      <c r="P1334" s="204"/>
      <c r="Q1334" s="208"/>
      <c r="S1334" s="59"/>
    </row>
    <row r="1335" spans="6:19">
      <c r="F1335" s="59"/>
      <c r="G1335" s="203"/>
      <c r="H1335" s="204"/>
      <c r="I1335" s="205"/>
      <c r="J1335" s="206"/>
      <c r="K1335" s="204"/>
      <c r="L1335" s="207"/>
      <c r="M1335" s="204"/>
      <c r="N1335" s="207"/>
      <c r="O1335" s="204"/>
      <c r="P1335" s="204"/>
      <c r="Q1335" s="208"/>
      <c r="S1335" s="59"/>
    </row>
    <row r="1336" spans="6:19">
      <c r="F1336" s="59"/>
      <c r="G1336" s="203"/>
      <c r="H1336" s="204"/>
      <c r="I1336" s="205"/>
      <c r="J1336" s="206"/>
      <c r="K1336" s="204"/>
      <c r="L1336" s="207"/>
      <c r="M1336" s="204"/>
      <c r="N1336" s="207"/>
      <c r="O1336" s="204"/>
      <c r="P1336" s="204"/>
      <c r="Q1336" s="208"/>
      <c r="S1336" s="59"/>
    </row>
    <row r="1337" spans="6:19">
      <c r="F1337" s="59"/>
      <c r="G1337" s="203"/>
      <c r="H1337" s="204"/>
      <c r="I1337" s="205"/>
      <c r="J1337" s="206"/>
      <c r="K1337" s="204"/>
      <c r="L1337" s="207"/>
      <c r="M1337" s="204"/>
      <c r="N1337" s="207"/>
      <c r="O1337" s="204"/>
      <c r="P1337" s="204"/>
      <c r="Q1337" s="208"/>
      <c r="S1337" s="59"/>
    </row>
    <row r="1338" spans="6:19">
      <c r="F1338" s="59"/>
      <c r="G1338" s="203"/>
      <c r="H1338" s="204"/>
      <c r="I1338" s="205"/>
      <c r="J1338" s="206"/>
      <c r="K1338" s="204"/>
      <c r="L1338" s="207"/>
      <c r="M1338" s="204"/>
      <c r="N1338" s="207"/>
      <c r="O1338" s="204"/>
      <c r="P1338" s="204"/>
      <c r="Q1338" s="208"/>
      <c r="S1338" s="59"/>
    </row>
    <row r="1339" spans="6:19">
      <c r="F1339" s="59"/>
      <c r="G1339" s="203"/>
      <c r="H1339" s="204"/>
      <c r="I1339" s="205"/>
      <c r="J1339" s="206"/>
      <c r="K1339" s="204"/>
      <c r="L1339" s="207"/>
      <c r="M1339" s="204"/>
      <c r="N1339" s="207"/>
      <c r="O1339" s="204"/>
      <c r="P1339" s="204"/>
      <c r="Q1339" s="208"/>
      <c r="S1339" s="59"/>
    </row>
    <row r="1340" spans="6:19">
      <c r="F1340" s="59"/>
      <c r="G1340" s="203"/>
      <c r="H1340" s="204"/>
      <c r="I1340" s="205"/>
      <c r="J1340" s="206"/>
      <c r="K1340" s="204"/>
      <c r="L1340" s="207"/>
      <c r="M1340" s="204"/>
      <c r="N1340" s="207"/>
      <c r="O1340" s="204"/>
      <c r="P1340" s="204"/>
      <c r="Q1340" s="208"/>
      <c r="S1340" s="59"/>
    </row>
    <row r="1341" spans="6:19">
      <c r="F1341" s="59"/>
      <c r="G1341" s="203"/>
      <c r="H1341" s="204"/>
      <c r="I1341" s="205"/>
      <c r="J1341" s="206"/>
      <c r="K1341" s="204"/>
      <c r="L1341" s="207"/>
      <c r="M1341" s="204"/>
      <c r="N1341" s="207"/>
      <c r="O1341" s="204"/>
      <c r="P1341" s="204"/>
      <c r="Q1341" s="208"/>
      <c r="S1341" s="59"/>
    </row>
    <row r="1342" spans="6:19">
      <c r="F1342" s="59"/>
      <c r="G1342" s="203"/>
      <c r="H1342" s="204"/>
      <c r="I1342" s="205"/>
      <c r="J1342" s="206"/>
      <c r="K1342" s="204"/>
      <c r="L1342" s="207"/>
      <c r="M1342" s="204"/>
      <c r="N1342" s="207"/>
      <c r="O1342" s="204"/>
      <c r="P1342" s="204"/>
      <c r="Q1342" s="208"/>
      <c r="S1342" s="59"/>
    </row>
    <row r="1343" spans="6:19">
      <c r="F1343" s="59"/>
      <c r="G1343" s="203"/>
      <c r="H1343" s="204"/>
      <c r="I1343" s="205"/>
      <c r="J1343" s="206"/>
      <c r="K1343" s="204"/>
      <c r="L1343" s="207"/>
      <c r="M1343" s="204"/>
      <c r="N1343" s="207"/>
      <c r="O1343" s="204"/>
      <c r="P1343" s="204"/>
      <c r="Q1343" s="208"/>
      <c r="S1343" s="59"/>
    </row>
    <row r="1344" spans="6:19">
      <c r="F1344" s="59"/>
      <c r="G1344" s="203"/>
      <c r="H1344" s="204"/>
      <c r="I1344" s="205"/>
      <c r="J1344" s="206"/>
      <c r="K1344" s="204"/>
      <c r="L1344" s="207"/>
      <c r="M1344" s="204"/>
      <c r="N1344" s="207"/>
      <c r="O1344" s="204"/>
      <c r="P1344" s="204"/>
      <c r="Q1344" s="208"/>
      <c r="S1344" s="59"/>
    </row>
    <row r="1345" spans="6:19">
      <c r="F1345" s="59"/>
      <c r="G1345" s="203"/>
      <c r="H1345" s="204"/>
      <c r="I1345" s="205"/>
      <c r="J1345" s="206"/>
      <c r="K1345" s="204"/>
      <c r="L1345" s="207"/>
      <c r="M1345" s="204"/>
      <c r="N1345" s="207"/>
      <c r="O1345" s="204"/>
      <c r="P1345" s="204"/>
      <c r="Q1345" s="208"/>
      <c r="S1345" s="59"/>
    </row>
    <row r="1346" spans="6:19">
      <c r="F1346" s="59"/>
      <c r="G1346" s="203"/>
      <c r="H1346" s="204"/>
      <c r="I1346" s="205"/>
      <c r="J1346" s="206"/>
      <c r="K1346" s="204"/>
      <c r="L1346" s="207"/>
      <c r="M1346" s="204"/>
      <c r="N1346" s="207"/>
      <c r="O1346" s="204"/>
      <c r="P1346" s="204"/>
      <c r="Q1346" s="208"/>
      <c r="S1346" s="59"/>
    </row>
    <row r="1347" spans="6:19">
      <c r="F1347" s="59"/>
      <c r="G1347" s="203"/>
      <c r="H1347" s="204"/>
      <c r="I1347" s="205"/>
      <c r="J1347" s="206"/>
      <c r="K1347" s="204"/>
      <c r="L1347" s="207"/>
      <c r="M1347" s="204"/>
      <c r="N1347" s="207"/>
      <c r="O1347" s="204"/>
      <c r="P1347" s="204"/>
      <c r="Q1347" s="208"/>
      <c r="S1347" s="59"/>
    </row>
    <row r="1348" spans="6:19">
      <c r="F1348" s="59"/>
      <c r="G1348" s="203"/>
      <c r="H1348" s="204"/>
      <c r="I1348" s="205"/>
      <c r="J1348" s="206"/>
      <c r="K1348" s="204"/>
      <c r="L1348" s="207"/>
      <c r="M1348" s="204"/>
      <c r="N1348" s="207"/>
      <c r="O1348" s="204"/>
      <c r="P1348" s="204"/>
      <c r="Q1348" s="208"/>
      <c r="S1348" s="59"/>
    </row>
    <row r="1349" spans="6:19">
      <c r="F1349" s="59"/>
      <c r="G1349" s="203"/>
      <c r="H1349" s="204"/>
      <c r="I1349" s="205"/>
      <c r="J1349" s="206"/>
      <c r="K1349" s="204"/>
      <c r="L1349" s="207"/>
      <c r="M1349" s="204"/>
      <c r="N1349" s="207"/>
      <c r="O1349" s="204"/>
      <c r="P1349" s="204"/>
      <c r="Q1349" s="208"/>
      <c r="S1349" s="59"/>
    </row>
    <row r="1350" spans="6:19">
      <c r="F1350" s="59"/>
      <c r="G1350" s="203"/>
      <c r="H1350" s="204"/>
      <c r="I1350" s="205"/>
      <c r="J1350" s="206"/>
      <c r="K1350" s="204"/>
      <c r="L1350" s="207"/>
      <c r="M1350" s="204"/>
      <c r="N1350" s="207"/>
      <c r="O1350" s="204"/>
      <c r="P1350" s="204"/>
      <c r="Q1350" s="208"/>
      <c r="S1350" s="59"/>
    </row>
    <row r="1351" spans="6:19">
      <c r="F1351" s="59"/>
      <c r="G1351" s="203"/>
      <c r="H1351" s="204"/>
      <c r="I1351" s="205"/>
      <c r="J1351" s="206"/>
      <c r="K1351" s="204"/>
      <c r="L1351" s="207"/>
      <c r="M1351" s="204"/>
      <c r="N1351" s="207"/>
      <c r="O1351" s="204"/>
      <c r="P1351" s="204"/>
      <c r="Q1351" s="208"/>
      <c r="S1351" s="59"/>
    </row>
    <row r="1352" spans="6:19">
      <c r="F1352" s="59"/>
      <c r="G1352" s="203"/>
      <c r="H1352" s="204"/>
      <c r="I1352" s="205"/>
      <c r="J1352" s="206"/>
      <c r="K1352" s="204"/>
      <c r="L1352" s="207"/>
      <c r="M1352" s="204"/>
      <c r="N1352" s="207"/>
      <c r="O1352" s="204"/>
      <c r="P1352" s="204"/>
      <c r="Q1352" s="208"/>
      <c r="S1352" s="59"/>
    </row>
    <row r="1353" spans="6:19">
      <c r="F1353" s="59"/>
      <c r="G1353" s="203"/>
      <c r="H1353" s="204"/>
      <c r="I1353" s="205"/>
      <c r="J1353" s="206"/>
      <c r="K1353" s="204"/>
      <c r="L1353" s="207"/>
      <c r="M1353" s="204"/>
      <c r="N1353" s="207"/>
      <c r="O1353" s="204"/>
      <c r="P1353" s="204"/>
      <c r="Q1353" s="208"/>
      <c r="S1353" s="59"/>
    </row>
    <row r="1354" spans="6:19">
      <c r="F1354" s="59"/>
      <c r="G1354" s="203"/>
      <c r="H1354" s="204"/>
      <c r="I1354" s="205"/>
      <c r="J1354" s="206"/>
      <c r="K1354" s="204"/>
      <c r="L1354" s="207"/>
      <c r="M1354" s="204"/>
      <c r="N1354" s="207"/>
      <c r="O1354" s="204"/>
      <c r="P1354" s="204"/>
      <c r="Q1354" s="208"/>
      <c r="S1354" s="59"/>
    </row>
    <row r="1355" spans="6:19">
      <c r="F1355" s="59"/>
      <c r="G1355" s="203"/>
      <c r="H1355" s="204"/>
      <c r="I1355" s="205"/>
      <c r="J1355" s="206"/>
      <c r="K1355" s="204"/>
      <c r="L1355" s="207"/>
      <c r="M1355" s="204"/>
      <c r="N1355" s="207"/>
      <c r="O1355" s="204"/>
      <c r="P1355" s="204"/>
      <c r="Q1355" s="208"/>
      <c r="S1355" s="59"/>
    </row>
    <row r="1356" spans="6:19">
      <c r="F1356" s="59"/>
      <c r="G1356" s="203"/>
      <c r="H1356" s="204"/>
      <c r="I1356" s="205"/>
      <c r="J1356" s="206"/>
      <c r="K1356" s="204"/>
      <c r="L1356" s="207"/>
      <c r="M1356" s="204"/>
      <c r="N1356" s="207"/>
      <c r="O1356" s="204"/>
      <c r="P1356" s="204"/>
      <c r="Q1356" s="208"/>
      <c r="S1356" s="59"/>
    </row>
    <row r="1357" spans="6:19">
      <c r="F1357" s="59"/>
      <c r="G1357" s="203"/>
      <c r="H1357" s="204"/>
      <c r="I1357" s="205"/>
      <c r="J1357" s="206"/>
      <c r="K1357" s="204"/>
      <c r="L1357" s="207"/>
      <c r="M1357" s="204"/>
      <c r="N1357" s="207"/>
      <c r="O1357" s="204"/>
      <c r="P1357" s="204"/>
      <c r="Q1357" s="208"/>
      <c r="S1357" s="59"/>
    </row>
    <row r="1358" spans="6:19">
      <c r="F1358" s="59"/>
      <c r="G1358" s="203"/>
      <c r="H1358" s="204"/>
      <c r="I1358" s="205"/>
      <c r="J1358" s="206"/>
      <c r="K1358" s="204"/>
      <c r="L1358" s="207"/>
      <c r="M1358" s="204"/>
      <c r="N1358" s="207"/>
      <c r="O1358" s="204"/>
      <c r="P1358" s="204"/>
      <c r="Q1358" s="208"/>
      <c r="S1358" s="59"/>
    </row>
    <row r="1359" spans="6:19">
      <c r="F1359" s="59"/>
      <c r="G1359" s="203"/>
      <c r="H1359" s="204"/>
      <c r="I1359" s="205"/>
      <c r="J1359" s="206"/>
      <c r="K1359" s="204"/>
      <c r="L1359" s="207"/>
      <c r="M1359" s="204"/>
      <c r="N1359" s="207"/>
      <c r="O1359" s="204"/>
      <c r="P1359" s="204"/>
      <c r="Q1359" s="208"/>
      <c r="S1359" s="59"/>
    </row>
    <row r="1360" spans="6:19">
      <c r="F1360" s="59"/>
      <c r="G1360" s="203"/>
      <c r="H1360" s="204"/>
      <c r="I1360" s="205"/>
      <c r="J1360" s="206"/>
      <c r="K1360" s="204"/>
      <c r="L1360" s="207"/>
      <c r="M1360" s="204"/>
      <c r="N1360" s="207"/>
      <c r="O1360" s="204"/>
      <c r="P1360" s="204"/>
      <c r="Q1360" s="208"/>
      <c r="S1360" s="59"/>
    </row>
    <row r="1361" spans="6:19">
      <c r="F1361" s="59"/>
      <c r="G1361" s="203"/>
      <c r="H1361" s="204"/>
      <c r="I1361" s="205"/>
      <c r="J1361" s="206"/>
      <c r="K1361" s="204"/>
      <c r="L1361" s="207"/>
      <c r="M1361" s="204"/>
      <c r="N1361" s="207"/>
      <c r="O1361" s="204"/>
      <c r="P1361" s="204"/>
      <c r="Q1361" s="208"/>
      <c r="S1361" s="59"/>
    </row>
    <row r="1362" spans="6:19">
      <c r="F1362" s="59"/>
      <c r="G1362" s="203"/>
      <c r="H1362" s="204"/>
      <c r="I1362" s="205"/>
      <c r="J1362" s="206"/>
      <c r="K1362" s="204"/>
      <c r="L1362" s="207"/>
      <c r="M1362" s="204"/>
      <c r="N1362" s="207"/>
      <c r="O1362" s="204"/>
      <c r="P1362" s="204"/>
      <c r="Q1362" s="208"/>
      <c r="S1362" s="59"/>
    </row>
    <row r="1363" spans="6:19">
      <c r="F1363" s="59"/>
      <c r="G1363" s="203"/>
      <c r="H1363" s="204"/>
      <c r="I1363" s="205"/>
      <c r="J1363" s="206"/>
      <c r="K1363" s="204"/>
      <c r="L1363" s="207"/>
      <c r="M1363" s="204"/>
      <c r="N1363" s="207"/>
      <c r="O1363" s="204"/>
      <c r="P1363" s="204"/>
      <c r="Q1363" s="208"/>
      <c r="S1363" s="59"/>
    </row>
    <row r="1364" spans="6:19">
      <c r="F1364" s="59"/>
      <c r="G1364" s="203"/>
      <c r="H1364" s="204"/>
      <c r="I1364" s="205"/>
      <c r="J1364" s="206"/>
      <c r="K1364" s="204"/>
      <c r="L1364" s="207"/>
      <c r="M1364" s="204"/>
      <c r="N1364" s="207"/>
      <c r="O1364" s="204"/>
      <c r="P1364" s="204"/>
      <c r="Q1364" s="208"/>
      <c r="S1364" s="59"/>
    </row>
    <row r="1365" spans="6:19">
      <c r="F1365" s="59"/>
      <c r="G1365" s="203"/>
      <c r="H1365" s="204"/>
      <c r="I1365" s="205"/>
      <c r="J1365" s="206"/>
      <c r="K1365" s="204"/>
      <c r="L1365" s="207"/>
      <c r="M1365" s="204"/>
      <c r="N1365" s="207"/>
      <c r="O1365" s="204"/>
      <c r="P1365" s="204"/>
      <c r="Q1365" s="208"/>
      <c r="S1365" s="59"/>
    </row>
    <row r="1366" spans="6:19">
      <c r="F1366" s="59"/>
      <c r="G1366" s="203"/>
      <c r="H1366" s="204"/>
      <c r="I1366" s="205"/>
      <c r="J1366" s="206"/>
      <c r="K1366" s="204"/>
      <c r="L1366" s="207"/>
      <c r="M1366" s="204"/>
      <c r="N1366" s="207"/>
      <c r="O1366" s="204"/>
      <c r="P1366" s="204"/>
      <c r="Q1366" s="208"/>
      <c r="S1366" s="59"/>
    </row>
    <row r="1367" spans="6:19">
      <c r="F1367" s="59"/>
      <c r="G1367" s="203"/>
      <c r="H1367" s="204"/>
      <c r="I1367" s="205"/>
      <c r="J1367" s="206"/>
      <c r="K1367" s="204"/>
      <c r="L1367" s="207"/>
      <c r="M1367" s="204"/>
      <c r="N1367" s="207"/>
      <c r="O1367" s="204"/>
      <c r="P1367" s="204"/>
      <c r="Q1367" s="208"/>
      <c r="S1367" s="59"/>
    </row>
    <row r="1368" spans="6:19">
      <c r="F1368" s="59"/>
      <c r="G1368" s="203"/>
      <c r="H1368" s="204"/>
      <c r="I1368" s="205"/>
      <c r="J1368" s="206"/>
      <c r="K1368" s="204"/>
      <c r="L1368" s="207"/>
      <c r="M1368" s="204"/>
      <c r="N1368" s="207"/>
      <c r="O1368" s="204"/>
      <c r="P1368" s="204"/>
      <c r="Q1368" s="208"/>
      <c r="S1368" s="59"/>
    </row>
    <row r="1369" spans="6:19">
      <c r="F1369" s="59"/>
      <c r="G1369" s="203"/>
      <c r="H1369" s="204"/>
      <c r="I1369" s="205"/>
      <c r="J1369" s="206"/>
      <c r="K1369" s="204"/>
      <c r="L1369" s="207"/>
      <c r="M1369" s="204"/>
      <c r="N1369" s="207"/>
      <c r="O1369" s="204"/>
      <c r="P1369" s="204"/>
      <c r="Q1369" s="208"/>
      <c r="S1369" s="59"/>
    </row>
    <row r="1370" spans="6:19">
      <c r="F1370" s="59"/>
      <c r="G1370" s="203"/>
      <c r="H1370" s="204"/>
      <c r="I1370" s="205"/>
      <c r="J1370" s="206"/>
      <c r="K1370" s="204"/>
      <c r="L1370" s="207"/>
      <c r="M1370" s="204"/>
      <c r="N1370" s="207"/>
      <c r="O1370" s="204"/>
      <c r="P1370" s="204"/>
      <c r="Q1370" s="208"/>
      <c r="S1370" s="59"/>
    </row>
    <row r="1371" spans="6:19">
      <c r="F1371" s="59"/>
      <c r="G1371" s="203"/>
      <c r="H1371" s="204"/>
      <c r="I1371" s="205"/>
      <c r="J1371" s="206"/>
      <c r="K1371" s="204"/>
      <c r="L1371" s="207"/>
      <c r="M1371" s="204"/>
      <c r="N1371" s="207"/>
      <c r="O1371" s="204"/>
      <c r="P1371" s="204"/>
      <c r="Q1371" s="208"/>
      <c r="S1371" s="59"/>
    </row>
    <row r="1372" spans="6:19">
      <c r="F1372" s="59"/>
      <c r="G1372" s="203"/>
      <c r="H1372" s="204"/>
      <c r="I1372" s="205"/>
      <c r="J1372" s="206"/>
      <c r="K1372" s="204"/>
      <c r="L1372" s="207"/>
      <c r="M1372" s="204"/>
      <c r="N1372" s="207"/>
      <c r="O1372" s="204"/>
      <c r="P1372" s="204"/>
      <c r="Q1372" s="208"/>
      <c r="S1372" s="59"/>
    </row>
    <row r="1373" spans="6:19">
      <c r="F1373" s="59"/>
      <c r="G1373" s="203"/>
      <c r="H1373" s="204"/>
      <c r="I1373" s="205"/>
      <c r="J1373" s="206"/>
      <c r="K1373" s="204"/>
      <c r="L1373" s="207"/>
      <c r="M1373" s="204"/>
      <c r="N1373" s="207"/>
      <c r="O1373" s="204"/>
      <c r="P1373" s="204"/>
      <c r="Q1373" s="208"/>
      <c r="S1373" s="59"/>
    </row>
    <row r="1374" spans="6:19">
      <c r="F1374" s="59"/>
      <c r="G1374" s="203"/>
      <c r="H1374" s="204"/>
      <c r="I1374" s="205"/>
      <c r="J1374" s="206"/>
      <c r="K1374" s="204"/>
      <c r="L1374" s="207"/>
      <c r="M1374" s="204"/>
      <c r="N1374" s="207"/>
      <c r="O1374" s="204"/>
      <c r="P1374" s="204"/>
      <c r="Q1374" s="208"/>
      <c r="S1374" s="59"/>
    </row>
    <row r="1375" spans="6:19">
      <c r="F1375" s="59"/>
      <c r="G1375" s="203"/>
      <c r="H1375" s="204"/>
      <c r="I1375" s="205"/>
      <c r="J1375" s="206"/>
      <c r="K1375" s="204"/>
      <c r="L1375" s="207"/>
      <c r="M1375" s="204"/>
      <c r="N1375" s="207"/>
      <c r="O1375" s="204"/>
      <c r="P1375" s="204"/>
      <c r="Q1375" s="208"/>
      <c r="S1375" s="59"/>
    </row>
    <row r="1376" spans="6:19">
      <c r="F1376" s="59"/>
      <c r="G1376" s="203"/>
      <c r="H1376" s="204"/>
      <c r="I1376" s="205"/>
      <c r="J1376" s="206"/>
      <c r="K1376" s="204"/>
      <c r="L1376" s="207"/>
      <c r="M1376" s="204"/>
      <c r="N1376" s="207"/>
      <c r="O1376" s="204"/>
      <c r="P1376" s="204"/>
      <c r="Q1376" s="208"/>
      <c r="S1376" s="59"/>
    </row>
    <row r="1377" spans="6:19">
      <c r="F1377" s="59"/>
      <c r="G1377" s="203"/>
      <c r="H1377" s="204"/>
      <c r="I1377" s="205"/>
      <c r="J1377" s="206"/>
      <c r="K1377" s="204"/>
      <c r="L1377" s="207"/>
      <c r="M1377" s="204"/>
      <c r="N1377" s="207"/>
      <c r="O1377" s="204"/>
      <c r="P1377" s="204"/>
      <c r="Q1377" s="208"/>
      <c r="S1377" s="59"/>
    </row>
    <row r="1378" spans="6:19">
      <c r="F1378" s="59"/>
      <c r="G1378" s="203"/>
      <c r="H1378" s="204"/>
      <c r="I1378" s="205"/>
      <c r="J1378" s="206"/>
      <c r="K1378" s="204"/>
      <c r="L1378" s="207"/>
      <c r="M1378" s="204"/>
      <c r="N1378" s="207"/>
      <c r="O1378" s="204"/>
      <c r="P1378" s="204"/>
      <c r="Q1378" s="208"/>
      <c r="S1378" s="59"/>
    </row>
    <row r="1379" spans="6:19">
      <c r="F1379" s="59"/>
      <c r="G1379" s="203"/>
      <c r="H1379" s="204"/>
      <c r="I1379" s="205"/>
      <c r="J1379" s="206"/>
      <c r="K1379" s="204"/>
      <c r="L1379" s="207"/>
      <c r="M1379" s="204"/>
      <c r="N1379" s="207"/>
      <c r="O1379" s="204"/>
      <c r="P1379" s="204"/>
      <c r="Q1379" s="208"/>
      <c r="S1379" s="59"/>
    </row>
    <row r="1380" spans="6:19">
      <c r="F1380" s="59"/>
      <c r="G1380" s="203"/>
      <c r="H1380" s="204"/>
      <c r="I1380" s="205"/>
      <c r="J1380" s="206"/>
      <c r="K1380" s="204"/>
      <c r="L1380" s="207"/>
      <c r="M1380" s="204"/>
      <c r="N1380" s="207"/>
      <c r="O1380" s="204"/>
      <c r="P1380" s="204"/>
      <c r="Q1380" s="208"/>
      <c r="S1380" s="59"/>
    </row>
    <row r="1381" spans="6:19">
      <c r="F1381" s="59"/>
      <c r="G1381" s="203"/>
      <c r="H1381" s="204"/>
      <c r="I1381" s="205"/>
      <c r="J1381" s="206"/>
      <c r="K1381" s="204"/>
      <c r="L1381" s="207"/>
      <c r="M1381" s="204"/>
      <c r="N1381" s="207"/>
      <c r="O1381" s="204"/>
      <c r="P1381" s="204"/>
      <c r="Q1381" s="208"/>
      <c r="S1381" s="59"/>
    </row>
    <row r="1382" spans="6:19">
      <c r="F1382" s="59"/>
      <c r="G1382" s="203"/>
      <c r="H1382" s="204"/>
      <c r="I1382" s="205"/>
      <c r="J1382" s="206"/>
      <c r="K1382" s="204"/>
      <c r="L1382" s="207"/>
      <c r="M1382" s="204"/>
      <c r="N1382" s="207"/>
      <c r="O1382" s="204"/>
      <c r="P1382" s="204"/>
      <c r="Q1382" s="208"/>
      <c r="S1382" s="59"/>
    </row>
    <row r="1383" spans="6:19">
      <c r="F1383" s="59"/>
      <c r="G1383" s="203"/>
      <c r="H1383" s="204"/>
      <c r="I1383" s="205"/>
      <c r="J1383" s="206"/>
      <c r="K1383" s="204"/>
      <c r="L1383" s="207"/>
      <c r="M1383" s="204"/>
      <c r="N1383" s="207"/>
      <c r="O1383" s="204"/>
      <c r="P1383" s="204"/>
      <c r="Q1383" s="208"/>
      <c r="S1383" s="59"/>
    </row>
    <row r="1384" spans="6:19">
      <c r="F1384" s="59"/>
      <c r="G1384" s="203"/>
      <c r="H1384" s="204"/>
      <c r="I1384" s="205"/>
      <c r="J1384" s="206"/>
      <c r="K1384" s="204"/>
      <c r="L1384" s="207"/>
      <c r="M1384" s="204"/>
      <c r="N1384" s="207"/>
      <c r="O1384" s="204"/>
      <c r="P1384" s="204"/>
      <c r="Q1384" s="208"/>
      <c r="S1384" s="59"/>
    </row>
    <row r="1385" spans="6:19">
      <c r="F1385" s="59"/>
      <c r="G1385" s="203"/>
      <c r="H1385" s="204"/>
      <c r="I1385" s="205"/>
      <c r="J1385" s="206"/>
      <c r="K1385" s="204"/>
      <c r="L1385" s="207"/>
      <c r="M1385" s="204"/>
      <c r="N1385" s="207"/>
      <c r="O1385" s="204"/>
      <c r="P1385" s="204"/>
      <c r="Q1385" s="208"/>
      <c r="S1385" s="59"/>
    </row>
    <row r="1386" spans="6:19">
      <c r="F1386" s="59"/>
      <c r="G1386" s="203"/>
      <c r="H1386" s="204"/>
      <c r="I1386" s="205"/>
      <c r="J1386" s="206"/>
      <c r="K1386" s="204"/>
      <c r="L1386" s="207"/>
      <c r="M1386" s="204"/>
      <c r="N1386" s="207"/>
      <c r="O1386" s="204"/>
      <c r="P1386" s="204"/>
      <c r="Q1386" s="208"/>
      <c r="S1386" s="59"/>
    </row>
    <row r="1387" spans="6:19">
      <c r="F1387" s="59"/>
      <c r="G1387" s="203"/>
      <c r="H1387" s="204"/>
      <c r="I1387" s="205"/>
      <c r="J1387" s="206"/>
      <c r="K1387" s="204"/>
      <c r="L1387" s="207"/>
      <c r="M1387" s="204"/>
      <c r="N1387" s="207"/>
      <c r="O1387" s="204"/>
      <c r="P1387" s="204"/>
      <c r="Q1387" s="208"/>
      <c r="S1387" s="59"/>
    </row>
    <row r="1388" spans="6:19">
      <c r="F1388" s="59"/>
      <c r="G1388" s="203"/>
      <c r="H1388" s="204"/>
      <c r="I1388" s="205"/>
      <c r="J1388" s="206"/>
      <c r="K1388" s="204"/>
      <c r="L1388" s="207"/>
      <c r="M1388" s="204"/>
      <c r="N1388" s="207"/>
      <c r="O1388" s="204"/>
      <c r="P1388" s="204"/>
      <c r="Q1388" s="208"/>
      <c r="S1388" s="59"/>
    </row>
    <row r="1389" spans="6:19">
      <c r="F1389" s="59"/>
      <c r="G1389" s="203"/>
      <c r="H1389" s="204"/>
      <c r="I1389" s="205"/>
      <c r="J1389" s="206"/>
      <c r="K1389" s="204"/>
      <c r="L1389" s="207"/>
      <c r="M1389" s="204"/>
      <c r="N1389" s="207"/>
      <c r="O1389" s="204"/>
      <c r="P1389" s="204"/>
      <c r="Q1389" s="208"/>
      <c r="S1389" s="59"/>
    </row>
    <row r="1390" spans="6:19">
      <c r="F1390" s="59"/>
      <c r="G1390" s="203"/>
      <c r="H1390" s="204"/>
      <c r="I1390" s="205"/>
      <c r="J1390" s="206"/>
      <c r="K1390" s="204"/>
      <c r="L1390" s="207"/>
      <c r="M1390" s="204"/>
      <c r="N1390" s="207"/>
      <c r="O1390" s="204"/>
      <c r="P1390" s="204"/>
      <c r="Q1390" s="208"/>
      <c r="S1390" s="59"/>
    </row>
    <row r="1391" spans="6:19">
      <c r="F1391" s="59"/>
      <c r="G1391" s="203"/>
      <c r="H1391" s="204"/>
      <c r="I1391" s="205"/>
      <c r="J1391" s="206"/>
      <c r="K1391" s="204"/>
      <c r="L1391" s="207"/>
      <c r="M1391" s="204"/>
      <c r="N1391" s="207"/>
      <c r="O1391" s="204"/>
      <c r="P1391" s="204"/>
      <c r="Q1391" s="208"/>
      <c r="S1391" s="59"/>
    </row>
    <row r="1392" spans="6:19">
      <c r="F1392" s="59"/>
      <c r="G1392" s="203"/>
      <c r="H1392" s="204"/>
      <c r="I1392" s="205"/>
      <c r="J1392" s="206"/>
      <c r="K1392" s="204"/>
      <c r="L1392" s="207"/>
      <c r="M1392" s="204"/>
      <c r="N1392" s="207"/>
      <c r="O1392" s="204"/>
      <c r="P1392" s="204"/>
      <c r="Q1392" s="208"/>
      <c r="S1392" s="59"/>
    </row>
    <row r="1393" spans="6:19">
      <c r="F1393" s="59"/>
      <c r="G1393" s="203"/>
      <c r="H1393" s="204"/>
      <c r="I1393" s="205"/>
      <c r="J1393" s="206"/>
      <c r="K1393" s="204"/>
      <c r="L1393" s="207"/>
      <c r="M1393" s="204"/>
      <c r="N1393" s="207"/>
      <c r="O1393" s="204"/>
      <c r="P1393" s="204"/>
      <c r="Q1393" s="208"/>
      <c r="S1393" s="59"/>
    </row>
    <row r="1394" spans="6:19">
      <c r="F1394" s="59"/>
      <c r="G1394" s="203"/>
      <c r="H1394" s="204"/>
      <c r="I1394" s="205"/>
      <c r="J1394" s="206"/>
      <c r="K1394" s="204"/>
      <c r="L1394" s="207"/>
      <c r="M1394" s="204"/>
      <c r="N1394" s="207"/>
      <c r="O1394" s="204"/>
      <c r="P1394" s="204"/>
      <c r="Q1394" s="208"/>
      <c r="S1394" s="59"/>
    </row>
    <row r="1395" spans="6:19">
      <c r="F1395" s="59"/>
      <c r="G1395" s="203"/>
      <c r="H1395" s="204"/>
      <c r="I1395" s="205"/>
      <c r="J1395" s="206"/>
      <c r="K1395" s="204"/>
      <c r="L1395" s="207"/>
      <c r="M1395" s="204"/>
      <c r="N1395" s="207"/>
      <c r="O1395" s="204"/>
      <c r="P1395" s="204"/>
      <c r="Q1395" s="208"/>
      <c r="S1395" s="59"/>
    </row>
    <row r="1396" spans="6:19">
      <c r="F1396" s="59"/>
      <c r="G1396" s="203"/>
      <c r="H1396" s="204"/>
      <c r="I1396" s="205"/>
      <c r="J1396" s="206"/>
      <c r="K1396" s="204"/>
      <c r="L1396" s="207"/>
      <c r="M1396" s="204"/>
      <c r="N1396" s="207"/>
      <c r="O1396" s="204"/>
      <c r="P1396" s="204"/>
      <c r="Q1396" s="208"/>
      <c r="S1396" s="59"/>
    </row>
    <row r="1397" spans="6:19">
      <c r="F1397" s="59"/>
      <c r="G1397" s="203"/>
      <c r="H1397" s="204"/>
      <c r="I1397" s="205"/>
      <c r="J1397" s="206"/>
      <c r="K1397" s="204"/>
      <c r="L1397" s="207"/>
      <c r="M1397" s="204"/>
      <c r="N1397" s="207"/>
      <c r="O1397" s="204"/>
      <c r="P1397" s="204"/>
      <c r="Q1397" s="208"/>
      <c r="S1397" s="59"/>
    </row>
    <row r="1398" spans="6:19">
      <c r="F1398" s="59"/>
      <c r="G1398" s="203"/>
      <c r="H1398" s="204"/>
      <c r="I1398" s="205"/>
      <c r="J1398" s="206"/>
      <c r="K1398" s="204"/>
      <c r="L1398" s="207"/>
      <c r="M1398" s="204"/>
      <c r="N1398" s="207"/>
      <c r="O1398" s="204"/>
      <c r="P1398" s="204"/>
      <c r="Q1398" s="208"/>
      <c r="S1398" s="59"/>
    </row>
    <row r="1399" spans="6:19">
      <c r="F1399" s="59"/>
      <c r="G1399" s="203"/>
      <c r="H1399" s="204"/>
      <c r="I1399" s="205"/>
      <c r="J1399" s="206"/>
      <c r="K1399" s="204"/>
      <c r="L1399" s="207"/>
      <c r="M1399" s="204"/>
      <c r="N1399" s="207"/>
      <c r="O1399" s="204"/>
      <c r="P1399" s="204"/>
      <c r="Q1399" s="208"/>
      <c r="S1399" s="59"/>
    </row>
    <row r="1400" spans="6:19">
      <c r="F1400" s="59"/>
      <c r="G1400" s="203"/>
      <c r="H1400" s="204"/>
      <c r="I1400" s="205"/>
      <c r="J1400" s="206"/>
      <c r="K1400" s="204"/>
      <c r="L1400" s="207"/>
      <c r="M1400" s="204"/>
      <c r="N1400" s="207"/>
      <c r="O1400" s="204"/>
      <c r="P1400" s="204"/>
      <c r="Q1400" s="208"/>
      <c r="S1400" s="59"/>
    </row>
    <row r="1401" spans="6:19">
      <c r="F1401" s="59"/>
      <c r="G1401" s="203"/>
      <c r="H1401" s="204"/>
      <c r="I1401" s="205"/>
      <c r="J1401" s="206"/>
      <c r="K1401" s="204"/>
      <c r="L1401" s="207"/>
      <c r="M1401" s="204"/>
      <c r="N1401" s="207"/>
      <c r="O1401" s="204"/>
      <c r="P1401" s="204"/>
      <c r="Q1401" s="208"/>
      <c r="S1401" s="59"/>
    </row>
    <row r="1402" spans="6:19">
      <c r="F1402" s="59"/>
      <c r="G1402" s="203"/>
      <c r="H1402" s="204"/>
      <c r="I1402" s="205"/>
      <c r="J1402" s="206"/>
      <c r="K1402" s="204"/>
      <c r="L1402" s="207"/>
      <c r="M1402" s="204"/>
      <c r="N1402" s="207"/>
      <c r="O1402" s="204"/>
      <c r="P1402" s="204"/>
      <c r="Q1402" s="208"/>
      <c r="S1402" s="59"/>
    </row>
    <row r="1403" spans="6:19">
      <c r="F1403" s="59"/>
      <c r="G1403" s="203"/>
      <c r="H1403" s="204"/>
      <c r="I1403" s="205"/>
      <c r="J1403" s="206"/>
      <c r="K1403" s="204"/>
      <c r="L1403" s="207"/>
      <c r="M1403" s="204"/>
      <c r="N1403" s="207"/>
      <c r="O1403" s="204"/>
      <c r="P1403" s="204"/>
      <c r="Q1403" s="208"/>
      <c r="S1403" s="59"/>
    </row>
    <row r="1404" spans="6:19">
      <c r="F1404" s="59"/>
      <c r="G1404" s="203"/>
      <c r="H1404" s="204"/>
      <c r="I1404" s="205"/>
      <c r="J1404" s="206"/>
      <c r="K1404" s="204"/>
      <c r="L1404" s="207"/>
      <c r="M1404" s="204"/>
      <c r="N1404" s="207"/>
      <c r="O1404" s="204"/>
      <c r="P1404" s="204"/>
      <c r="Q1404" s="208"/>
      <c r="S1404" s="59"/>
    </row>
    <row r="1405" spans="6:19">
      <c r="F1405" s="59"/>
      <c r="G1405" s="203"/>
      <c r="H1405" s="204"/>
      <c r="I1405" s="205"/>
      <c r="J1405" s="206"/>
      <c r="K1405" s="204"/>
      <c r="L1405" s="207"/>
      <c r="M1405" s="204"/>
      <c r="N1405" s="207"/>
      <c r="O1405" s="204"/>
      <c r="P1405" s="204"/>
      <c r="Q1405" s="208"/>
      <c r="S1405" s="59"/>
    </row>
    <row r="1406" spans="6:19">
      <c r="F1406" s="59"/>
      <c r="G1406" s="203"/>
      <c r="H1406" s="204"/>
      <c r="I1406" s="205"/>
      <c r="J1406" s="206"/>
      <c r="K1406" s="204"/>
      <c r="L1406" s="207"/>
      <c r="M1406" s="204"/>
      <c r="N1406" s="207"/>
      <c r="O1406" s="204"/>
      <c r="P1406" s="204"/>
      <c r="Q1406" s="208"/>
      <c r="S1406" s="59"/>
    </row>
    <row r="1407" spans="6:19">
      <c r="F1407" s="59"/>
      <c r="G1407" s="203"/>
      <c r="H1407" s="204"/>
      <c r="I1407" s="205"/>
      <c r="J1407" s="206"/>
      <c r="K1407" s="204"/>
      <c r="L1407" s="207"/>
      <c r="M1407" s="204"/>
      <c r="N1407" s="207"/>
      <c r="O1407" s="204"/>
      <c r="P1407" s="204"/>
      <c r="Q1407" s="208"/>
      <c r="S1407" s="59"/>
    </row>
    <row r="1408" spans="6:19">
      <c r="F1408" s="59"/>
      <c r="G1408" s="203"/>
      <c r="H1408" s="204"/>
      <c r="I1408" s="205"/>
      <c r="J1408" s="206"/>
      <c r="K1408" s="204"/>
      <c r="L1408" s="207"/>
      <c r="M1408" s="204"/>
      <c r="N1408" s="207"/>
      <c r="O1408" s="204"/>
      <c r="P1408" s="204"/>
      <c r="Q1408" s="208"/>
      <c r="S1408" s="59"/>
    </row>
    <row r="1409" spans="6:19">
      <c r="F1409" s="59"/>
      <c r="G1409" s="203"/>
      <c r="H1409" s="204"/>
      <c r="I1409" s="205"/>
      <c r="J1409" s="206"/>
      <c r="K1409" s="204"/>
      <c r="L1409" s="207"/>
      <c r="M1409" s="204"/>
      <c r="N1409" s="207"/>
      <c r="O1409" s="204"/>
      <c r="P1409" s="204"/>
      <c r="Q1409" s="208"/>
      <c r="S1409" s="59"/>
    </row>
    <row r="1410" spans="6:19">
      <c r="F1410" s="59"/>
      <c r="G1410" s="203"/>
      <c r="H1410" s="204"/>
      <c r="I1410" s="205"/>
      <c r="J1410" s="206"/>
      <c r="K1410" s="204"/>
      <c r="L1410" s="207"/>
      <c r="M1410" s="204"/>
      <c r="N1410" s="207"/>
      <c r="O1410" s="204"/>
      <c r="P1410" s="204"/>
      <c r="Q1410" s="208"/>
      <c r="S1410" s="59"/>
    </row>
    <row r="1411" spans="6:19">
      <c r="F1411" s="59"/>
      <c r="G1411" s="203"/>
      <c r="H1411" s="204"/>
      <c r="I1411" s="205"/>
      <c r="J1411" s="206"/>
      <c r="K1411" s="204"/>
      <c r="L1411" s="207"/>
      <c r="M1411" s="204"/>
      <c r="N1411" s="207"/>
      <c r="O1411" s="204"/>
      <c r="P1411" s="204"/>
      <c r="Q1411" s="208"/>
      <c r="S1411" s="59"/>
    </row>
    <row r="1412" spans="6:19">
      <c r="F1412" s="59"/>
      <c r="G1412" s="203"/>
      <c r="H1412" s="204"/>
      <c r="I1412" s="205"/>
      <c r="J1412" s="206"/>
      <c r="K1412" s="204"/>
      <c r="L1412" s="207"/>
      <c r="M1412" s="204"/>
      <c r="N1412" s="207"/>
      <c r="O1412" s="204"/>
      <c r="P1412" s="204"/>
      <c r="Q1412" s="208"/>
      <c r="S1412" s="59"/>
    </row>
    <row r="1413" spans="6:19">
      <c r="F1413" s="59"/>
      <c r="G1413" s="203"/>
      <c r="H1413" s="204"/>
      <c r="I1413" s="205"/>
      <c r="J1413" s="206"/>
      <c r="K1413" s="204"/>
      <c r="L1413" s="207"/>
      <c r="M1413" s="204"/>
      <c r="N1413" s="207"/>
      <c r="O1413" s="204"/>
      <c r="P1413" s="204"/>
      <c r="Q1413" s="208"/>
      <c r="S1413" s="59"/>
    </row>
    <row r="1414" spans="6:19">
      <c r="F1414" s="59"/>
      <c r="G1414" s="203"/>
      <c r="H1414" s="204"/>
      <c r="I1414" s="205"/>
      <c r="J1414" s="206"/>
      <c r="K1414" s="204"/>
      <c r="L1414" s="207"/>
      <c r="M1414" s="204"/>
      <c r="N1414" s="207"/>
      <c r="O1414" s="204"/>
      <c r="P1414" s="204"/>
      <c r="Q1414" s="208"/>
      <c r="S1414" s="59"/>
    </row>
    <row r="1415" spans="6:19">
      <c r="F1415" s="59"/>
      <c r="G1415" s="203"/>
      <c r="H1415" s="204"/>
      <c r="I1415" s="205"/>
      <c r="J1415" s="206"/>
      <c r="K1415" s="204"/>
      <c r="L1415" s="207"/>
      <c r="M1415" s="204"/>
      <c r="N1415" s="207"/>
      <c r="O1415" s="204"/>
      <c r="P1415" s="204"/>
      <c r="Q1415" s="208"/>
      <c r="S1415" s="59"/>
    </row>
    <row r="1416" spans="6:19">
      <c r="F1416" s="59"/>
      <c r="G1416" s="203"/>
      <c r="H1416" s="204"/>
      <c r="I1416" s="205"/>
      <c r="J1416" s="206"/>
      <c r="K1416" s="204"/>
      <c r="L1416" s="207"/>
      <c r="M1416" s="204"/>
      <c r="N1416" s="207"/>
      <c r="O1416" s="204"/>
      <c r="P1416" s="204"/>
      <c r="Q1416" s="208"/>
      <c r="S1416" s="59"/>
    </row>
    <row r="1417" spans="6:19">
      <c r="F1417" s="59"/>
      <c r="G1417" s="203"/>
      <c r="H1417" s="204"/>
      <c r="I1417" s="205"/>
      <c r="J1417" s="206"/>
      <c r="K1417" s="204"/>
      <c r="L1417" s="207"/>
      <c r="M1417" s="204"/>
      <c r="N1417" s="207"/>
      <c r="O1417" s="204"/>
      <c r="P1417" s="204"/>
      <c r="Q1417" s="208"/>
      <c r="S1417" s="59"/>
    </row>
    <row r="1418" spans="6:19">
      <c r="F1418" s="59"/>
      <c r="G1418" s="203"/>
      <c r="H1418" s="204"/>
      <c r="I1418" s="205"/>
      <c r="J1418" s="206"/>
      <c r="K1418" s="204"/>
      <c r="L1418" s="207"/>
      <c r="M1418" s="204"/>
      <c r="N1418" s="207"/>
      <c r="O1418" s="204"/>
      <c r="P1418" s="204"/>
      <c r="Q1418" s="208"/>
      <c r="S1418" s="59"/>
    </row>
    <row r="1419" spans="6:19">
      <c r="F1419" s="59"/>
      <c r="G1419" s="203"/>
      <c r="H1419" s="204"/>
      <c r="I1419" s="205"/>
      <c r="J1419" s="206"/>
      <c r="K1419" s="204"/>
      <c r="L1419" s="207"/>
      <c r="M1419" s="204"/>
      <c r="N1419" s="207"/>
      <c r="O1419" s="204"/>
      <c r="P1419" s="204"/>
      <c r="Q1419" s="208"/>
      <c r="S1419" s="59"/>
    </row>
    <row r="1420" spans="6:19">
      <c r="F1420" s="59"/>
      <c r="G1420" s="203"/>
      <c r="H1420" s="204"/>
      <c r="I1420" s="205"/>
      <c r="J1420" s="206"/>
      <c r="K1420" s="204"/>
      <c r="L1420" s="207"/>
      <c r="M1420" s="204"/>
      <c r="N1420" s="207"/>
      <c r="O1420" s="204"/>
      <c r="P1420" s="204"/>
      <c r="Q1420" s="208"/>
      <c r="S1420" s="59"/>
    </row>
    <row r="1421" spans="6:19">
      <c r="F1421" s="59"/>
      <c r="G1421" s="203"/>
      <c r="H1421" s="204"/>
      <c r="I1421" s="205"/>
      <c r="J1421" s="206"/>
      <c r="K1421" s="204"/>
      <c r="L1421" s="207"/>
      <c r="M1421" s="204"/>
      <c r="N1421" s="207"/>
      <c r="O1421" s="204"/>
      <c r="P1421" s="204"/>
      <c r="Q1421" s="208"/>
      <c r="S1421" s="59"/>
    </row>
    <row r="1422" spans="6:19">
      <c r="F1422" s="59"/>
      <c r="G1422" s="203"/>
      <c r="H1422" s="204"/>
      <c r="I1422" s="205"/>
      <c r="J1422" s="206"/>
      <c r="K1422" s="204"/>
      <c r="L1422" s="207"/>
      <c r="M1422" s="204"/>
      <c r="N1422" s="207"/>
      <c r="O1422" s="204"/>
      <c r="P1422" s="204"/>
      <c r="Q1422" s="208"/>
      <c r="S1422" s="59"/>
    </row>
    <row r="1423" spans="6:19">
      <c r="F1423" s="59"/>
      <c r="G1423" s="203"/>
      <c r="H1423" s="204"/>
      <c r="I1423" s="205"/>
      <c r="J1423" s="206"/>
      <c r="K1423" s="204"/>
      <c r="L1423" s="207"/>
      <c r="M1423" s="204"/>
      <c r="N1423" s="207"/>
      <c r="O1423" s="204"/>
      <c r="P1423" s="204"/>
      <c r="Q1423" s="208"/>
      <c r="S1423" s="59"/>
    </row>
    <row r="1424" spans="6:19">
      <c r="F1424" s="59"/>
      <c r="G1424" s="203"/>
      <c r="H1424" s="204"/>
      <c r="I1424" s="205"/>
      <c r="J1424" s="206"/>
      <c r="K1424" s="204"/>
      <c r="L1424" s="207"/>
      <c r="M1424" s="204"/>
      <c r="N1424" s="207"/>
      <c r="O1424" s="204"/>
      <c r="P1424" s="204"/>
      <c r="Q1424" s="208"/>
      <c r="S1424" s="59"/>
    </row>
    <row r="1425" spans="6:19">
      <c r="F1425" s="59"/>
      <c r="G1425" s="203"/>
      <c r="H1425" s="204"/>
      <c r="I1425" s="205"/>
      <c r="J1425" s="206"/>
      <c r="K1425" s="204"/>
      <c r="L1425" s="207"/>
      <c r="M1425" s="204"/>
      <c r="N1425" s="207"/>
      <c r="O1425" s="204"/>
      <c r="P1425" s="204"/>
      <c r="Q1425" s="208"/>
      <c r="S1425" s="59"/>
    </row>
    <row r="1426" spans="6:19">
      <c r="F1426" s="59"/>
      <c r="G1426" s="203"/>
      <c r="H1426" s="204"/>
      <c r="I1426" s="205"/>
      <c r="J1426" s="206"/>
      <c r="K1426" s="204"/>
      <c r="L1426" s="207"/>
      <c r="M1426" s="204"/>
      <c r="N1426" s="207"/>
      <c r="O1426" s="204"/>
      <c r="P1426" s="204"/>
      <c r="Q1426" s="208"/>
      <c r="S1426" s="59"/>
    </row>
    <row r="1427" spans="6:19">
      <c r="F1427" s="59"/>
      <c r="G1427" s="203"/>
      <c r="H1427" s="204"/>
      <c r="I1427" s="205"/>
      <c r="J1427" s="206"/>
      <c r="K1427" s="204"/>
      <c r="L1427" s="207"/>
      <c r="M1427" s="204"/>
      <c r="N1427" s="207"/>
      <c r="O1427" s="204"/>
      <c r="P1427" s="204"/>
      <c r="Q1427" s="208"/>
      <c r="S1427" s="59"/>
    </row>
    <row r="1428" spans="6:19">
      <c r="F1428" s="59"/>
      <c r="G1428" s="203"/>
      <c r="H1428" s="204"/>
      <c r="I1428" s="205"/>
      <c r="J1428" s="206"/>
      <c r="K1428" s="204"/>
      <c r="L1428" s="207"/>
      <c r="M1428" s="204"/>
      <c r="N1428" s="207"/>
      <c r="O1428" s="204"/>
      <c r="P1428" s="204"/>
      <c r="Q1428" s="208"/>
      <c r="S1428" s="59"/>
    </row>
    <row r="1429" spans="6:19">
      <c r="F1429" s="59"/>
      <c r="G1429" s="203"/>
      <c r="H1429" s="204"/>
      <c r="I1429" s="205"/>
      <c r="J1429" s="206"/>
      <c r="K1429" s="204"/>
      <c r="L1429" s="207"/>
      <c r="M1429" s="204"/>
      <c r="N1429" s="207"/>
      <c r="O1429" s="204"/>
      <c r="P1429" s="204"/>
      <c r="Q1429" s="208"/>
      <c r="S1429" s="59"/>
    </row>
    <row r="1430" spans="6:19">
      <c r="F1430" s="59"/>
      <c r="G1430" s="203"/>
      <c r="H1430" s="204"/>
      <c r="I1430" s="205"/>
      <c r="J1430" s="206"/>
      <c r="K1430" s="204"/>
      <c r="L1430" s="207"/>
      <c r="M1430" s="204"/>
      <c r="N1430" s="207"/>
      <c r="O1430" s="204"/>
      <c r="P1430" s="204"/>
      <c r="Q1430" s="208"/>
      <c r="S1430" s="59"/>
    </row>
    <row r="1431" spans="6:19">
      <c r="F1431" s="59"/>
      <c r="G1431" s="203"/>
      <c r="H1431" s="204"/>
      <c r="I1431" s="205"/>
      <c r="J1431" s="206"/>
      <c r="K1431" s="204"/>
      <c r="L1431" s="207"/>
      <c r="M1431" s="204"/>
      <c r="N1431" s="207"/>
      <c r="O1431" s="204"/>
      <c r="P1431" s="204"/>
      <c r="Q1431" s="208"/>
      <c r="S1431" s="59"/>
    </row>
    <row r="1432" spans="6:19">
      <c r="F1432" s="59"/>
      <c r="G1432" s="203"/>
      <c r="H1432" s="204"/>
      <c r="I1432" s="205"/>
      <c r="J1432" s="206"/>
      <c r="K1432" s="204"/>
      <c r="L1432" s="207"/>
      <c r="M1432" s="204"/>
      <c r="N1432" s="207"/>
      <c r="O1432" s="204"/>
      <c r="P1432" s="204"/>
      <c r="Q1432" s="208"/>
      <c r="S1432" s="59"/>
    </row>
    <row r="1433" spans="6:19">
      <c r="F1433" s="59"/>
      <c r="G1433" s="203"/>
      <c r="H1433" s="204"/>
      <c r="I1433" s="205"/>
      <c r="J1433" s="206"/>
      <c r="K1433" s="204"/>
      <c r="L1433" s="207"/>
      <c r="M1433" s="204"/>
      <c r="N1433" s="207"/>
      <c r="O1433" s="204"/>
      <c r="P1433" s="204"/>
      <c r="Q1433" s="208"/>
      <c r="S1433" s="59"/>
    </row>
    <row r="1434" spans="6:19">
      <c r="F1434" s="59"/>
      <c r="G1434" s="203"/>
      <c r="H1434" s="204"/>
      <c r="I1434" s="205"/>
      <c r="J1434" s="206"/>
      <c r="K1434" s="204"/>
      <c r="L1434" s="207"/>
      <c r="M1434" s="204"/>
      <c r="N1434" s="207"/>
      <c r="O1434" s="204"/>
      <c r="P1434" s="204"/>
      <c r="Q1434" s="208"/>
      <c r="S1434" s="59"/>
    </row>
    <row r="1435" spans="6:19">
      <c r="F1435" s="59"/>
      <c r="G1435" s="203"/>
      <c r="H1435" s="204"/>
      <c r="I1435" s="205"/>
      <c r="J1435" s="206"/>
      <c r="K1435" s="204"/>
      <c r="L1435" s="207"/>
      <c r="M1435" s="204"/>
      <c r="N1435" s="207"/>
      <c r="O1435" s="204"/>
      <c r="P1435" s="204"/>
      <c r="Q1435" s="208"/>
      <c r="S1435" s="59"/>
    </row>
    <row r="1436" spans="6:19">
      <c r="F1436" s="59"/>
      <c r="G1436" s="203"/>
      <c r="H1436" s="204"/>
      <c r="I1436" s="205"/>
      <c r="J1436" s="206"/>
      <c r="K1436" s="204"/>
      <c r="L1436" s="207"/>
      <c r="M1436" s="204"/>
      <c r="N1436" s="207"/>
      <c r="O1436" s="204"/>
      <c r="P1436" s="204"/>
      <c r="Q1436" s="208"/>
      <c r="S1436" s="59"/>
    </row>
    <row r="1437" spans="6:19">
      <c r="F1437" s="59"/>
      <c r="G1437" s="203"/>
      <c r="H1437" s="204"/>
      <c r="I1437" s="205"/>
      <c r="J1437" s="206"/>
      <c r="K1437" s="204"/>
      <c r="L1437" s="207"/>
      <c r="M1437" s="204"/>
      <c r="N1437" s="207"/>
      <c r="O1437" s="204"/>
      <c r="P1437" s="204"/>
      <c r="Q1437" s="208"/>
      <c r="S1437" s="59"/>
    </row>
    <row r="1438" spans="6:19">
      <c r="F1438" s="59"/>
      <c r="G1438" s="203"/>
      <c r="H1438" s="204"/>
      <c r="I1438" s="205"/>
      <c r="J1438" s="206"/>
      <c r="K1438" s="204"/>
      <c r="L1438" s="207"/>
      <c r="M1438" s="204"/>
      <c r="N1438" s="207"/>
      <c r="O1438" s="204"/>
      <c r="P1438" s="204"/>
      <c r="Q1438" s="208"/>
      <c r="S1438" s="59"/>
    </row>
    <row r="1439" spans="6:19">
      <c r="F1439" s="59"/>
      <c r="G1439" s="203"/>
      <c r="H1439" s="204"/>
      <c r="I1439" s="205"/>
      <c r="J1439" s="206"/>
      <c r="K1439" s="204"/>
      <c r="L1439" s="207"/>
      <c r="M1439" s="204"/>
      <c r="N1439" s="207"/>
      <c r="O1439" s="204"/>
      <c r="P1439" s="204"/>
      <c r="Q1439" s="208"/>
      <c r="S1439" s="59"/>
    </row>
    <row r="1440" spans="6:19">
      <c r="F1440" s="59"/>
      <c r="G1440" s="203"/>
      <c r="H1440" s="204"/>
      <c r="I1440" s="205"/>
      <c r="J1440" s="206"/>
      <c r="K1440" s="204"/>
      <c r="L1440" s="207"/>
      <c r="M1440" s="204"/>
      <c r="N1440" s="207"/>
      <c r="O1440" s="204"/>
      <c r="P1440" s="204"/>
      <c r="Q1440" s="208"/>
      <c r="S1440" s="59"/>
    </row>
    <row r="1441" spans="6:19">
      <c r="F1441" s="59"/>
      <c r="G1441" s="203"/>
      <c r="H1441" s="204"/>
      <c r="I1441" s="205"/>
      <c r="J1441" s="206"/>
      <c r="K1441" s="204"/>
      <c r="L1441" s="207"/>
      <c r="M1441" s="204"/>
      <c r="N1441" s="207"/>
      <c r="O1441" s="204"/>
      <c r="P1441" s="204"/>
      <c r="Q1441" s="208"/>
      <c r="S1441" s="59"/>
    </row>
    <row r="1442" spans="6:19">
      <c r="F1442" s="59"/>
      <c r="G1442" s="203"/>
      <c r="H1442" s="204"/>
      <c r="I1442" s="205"/>
      <c r="J1442" s="206"/>
      <c r="K1442" s="204"/>
      <c r="L1442" s="207"/>
      <c r="M1442" s="204"/>
      <c r="N1442" s="207"/>
      <c r="O1442" s="204"/>
      <c r="P1442" s="204"/>
      <c r="Q1442" s="208"/>
      <c r="S1442" s="59"/>
    </row>
    <row r="1443" spans="6:19">
      <c r="F1443" s="59"/>
      <c r="G1443" s="203"/>
      <c r="H1443" s="204"/>
      <c r="I1443" s="205"/>
      <c r="J1443" s="206"/>
      <c r="K1443" s="204"/>
      <c r="L1443" s="207"/>
      <c r="M1443" s="204"/>
      <c r="N1443" s="207"/>
      <c r="O1443" s="204"/>
      <c r="P1443" s="204"/>
      <c r="Q1443" s="208"/>
      <c r="S1443" s="59"/>
    </row>
    <row r="1444" spans="6:19">
      <c r="F1444" s="59"/>
      <c r="G1444" s="203"/>
      <c r="H1444" s="204"/>
      <c r="I1444" s="205"/>
      <c r="J1444" s="206"/>
      <c r="K1444" s="204"/>
      <c r="L1444" s="207"/>
      <c r="M1444" s="204"/>
      <c r="N1444" s="207"/>
      <c r="O1444" s="204"/>
      <c r="P1444" s="204"/>
      <c r="Q1444" s="208"/>
      <c r="S1444" s="59"/>
    </row>
    <row r="1445" spans="6:19">
      <c r="F1445" s="59"/>
      <c r="G1445" s="203"/>
      <c r="H1445" s="204"/>
      <c r="I1445" s="205"/>
      <c r="J1445" s="206"/>
      <c r="K1445" s="204"/>
      <c r="L1445" s="207"/>
      <c r="M1445" s="204"/>
      <c r="N1445" s="207"/>
      <c r="O1445" s="204"/>
      <c r="P1445" s="204"/>
      <c r="Q1445" s="208"/>
      <c r="S1445" s="59"/>
    </row>
    <row r="1446" spans="6:19">
      <c r="F1446" s="59"/>
      <c r="G1446" s="203"/>
      <c r="H1446" s="204"/>
      <c r="I1446" s="205"/>
      <c r="J1446" s="206"/>
      <c r="K1446" s="204"/>
      <c r="L1446" s="207"/>
      <c r="M1446" s="204"/>
      <c r="N1446" s="207"/>
      <c r="O1446" s="204"/>
      <c r="P1446" s="204"/>
      <c r="Q1446" s="208"/>
      <c r="S1446" s="59"/>
    </row>
    <row r="1447" spans="6:19">
      <c r="F1447" s="59"/>
      <c r="G1447" s="203"/>
      <c r="H1447" s="204"/>
      <c r="I1447" s="205"/>
      <c r="J1447" s="206"/>
      <c r="K1447" s="204"/>
      <c r="L1447" s="207"/>
      <c r="M1447" s="204"/>
      <c r="N1447" s="207"/>
      <c r="O1447" s="204"/>
      <c r="P1447" s="204"/>
      <c r="Q1447" s="208"/>
      <c r="S1447" s="59"/>
    </row>
    <row r="1448" spans="6:19">
      <c r="F1448" s="59"/>
      <c r="G1448" s="203"/>
      <c r="H1448" s="204"/>
      <c r="I1448" s="205"/>
      <c r="J1448" s="206"/>
      <c r="K1448" s="204"/>
      <c r="L1448" s="207"/>
      <c r="M1448" s="204"/>
      <c r="N1448" s="207"/>
      <c r="O1448" s="204"/>
      <c r="P1448" s="204"/>
      <c r="Q1448" s="208"/>
      <c r="S1448" s="59"/>
    </row>
    <row r="1449" spans="6:19">
      <c r="F1449" s="59"/>
      <c r="G1449" s="203"/>
      <c r="H1449" s="204"/>
      <c r="I1449" s="205"/>
      <c r="J1449" s="206"/>
      <c r="K1449" s="204"/>
      <c r="L1449" s="207"/>
      <c r="M1449" s="204"/>
      <c r="N1449" s="207"/>
      <c r="O1449" s="204"/>
      <c r="P1449" s="204"/>
      <c r="Q1449" s="208"/>
      <c r="S1449" s="59"/>
    </row>
    <row r="1450" spans="6:19">
      <c r="F1450" s="59"/>
      <c r="G1450" s="203"/>
      <c r="H1450" s="204"/>
      <c r="I1450" s="205"/>
      <c r="J1450" s="206"/>
      <c r="K1450" s="204"/>
      <c r="L1450" s="207"/>
      <c r="M1450" s="204"/>
      <c r="N1450" s="207"/>
      <c r="O1450" s="204"/>
      <c r="P1450" s="204"/>
      <c r="Q1450" s="208"/>
      <c r="S1450" s="59"/>
    </row>
    <row r="1451" spans="6:19">
      <c r="F1451" s="59"/>
      <c r="G1451" s="203"/>
      <c r="H1451" s="204"/>
      <c r="I1451" s="205"/>
      <c r="J1451" s="206"/>
      <c r="K1451" s="204"/>
      <c r="L1451" s="207"/>
      <c r="M1451" s="204"/>
      <c r="N1451" s="207"/>
      <c r="O1451" s="204"/>
      <c r="P1451" s="204"/>
      <c r="Q1451" s="208"/>
      <c r="S1451" s="59"/>
    </row>
    <row r="1452" spans="6:19">
      <c r="F1452" s="59"/>
      <c r="G1452" s="203"/>
      <c r="H1452" s="204"/>
      <c r="I1452" s="205"/>
      <c r="J1452" s="206"/>
      <c r="K1452" s="204"/>
      <c r="L1452" s="207"/>
      <c r="M1452" s="204"/>
      <c r="N1452" s="207"/>
      <c r="O1452" s="204"/>
      <c r="P1452" s="204"/>
      <c r="Q1452" s="208"/>
      <c r="S1452" s="59"/>
    </row>
    <row r="1453" spans="6:19">
      <c r="F1453" s="59"/>
      <c r="G1453" s="203"/>
      <c r="H1453" s="204"/>
      <c r="I1453" s="205"/>
      <c r="J1453" s="206"/>
      <c r="K1453" s="204"/>
      <c r="L1453" s="207"/>
      <c r="M1453" s="204"/>
      <c r="N1453" s="207"/>
      <c r="O1453" s="204"/>
      <c r="P1453" s="204"/>
      <c r="Q1453" s="208"/>
      <c r="S1453" s="59"/>
    </row>
    <row r="1454" spans="6:19">
      <c r="F1454" s="59"/>
      <c r="G1454" s="203"/>
      <c r="H1454" s="204"/>
      <c r="I1454" s="205"/>
      <c r="J1454" s="206"/>
      <c r="K1454" s="204"/>
      <c r="L1454" s="207"/>
      <c r="M1454" s="204"/>
      <c r="N1454" s="207"/>
      <c r="O1454" s="204"/>
      <c r="P1454" s="204"/>
      <c r="Q1454" s="208"/>
      <c r="S1454" s="59"/>
    </row>
    <row r="1455" spans="6:19">
      <c r="F1455" s="59"/>
      <c r="G1455" s="203"/>
      <c r="H1455" s="204"/>
      <c r="I1455" s="205"/>
      <c r="J1455" s="206"/>
      <c r="K1455" s="204"/>
      <c r="L1455" s="207"/>
      <c r="M1455" s="204"/>
      <c r="N1455" s="207"/>
      <c r="O1455" s="204"/>
      <c r="P1455" s="204"/>
      <c r="Q1455" s="208"/>
      <c r="S1455" s="59"/>
    </row>
    <row r="1456" spans="6:19">
      <c r="F1456" s="59"/>
      <c r="G1456" s="203"/>
      <c r="H1456" s="204"/>
      <c r="I1456" s="205"/>
      <c r="J1456" s="206"/>
      <c r="K1456" s="204"/>
      <c r="L1456" s="207"/>
      <c r="M1456" s="204"/>
      <c r="N1456" s="207"/>
      <c r="O1456" s="204"/>
      <c r="P1456" s="204"/>
      <c r="Q1456" s="208"/>
      <c r="S1456" s="59"/>
    </row>
    <row r="1457" spans="6:19">
      <c r="F1457" s="59"/>
      <c r="G1457" s="203"/>
      <c r="H1457" s="204"/>
      <c r="I1457" s="205"/>
      <c r="J1457" s="206"/>
      <c r="K1457" s="204"/>
      <c r="L1457" s="207"/>
      <c r="M1457" s="204"/>
      <c r="N1457" s="207"/>
      <c r="O1457" s="204"/>
      <c r="P1457" s="204"/>
      <c r="Q1457" s="208"/>
      <c r="S1457" s="59"/>
    </row>
    <row r="1458" spans="6:19">
      <c r="F1458" s="59"/>
      <c r="G1458" s="203"/>
      <c r="H1458" s="204"/>
      <c r="I1458" s="205"/>
      <c r="J1458" s="206"/>
      <c r="K1458" s="204"/>
      <c r="L1458" s="207"/>
      <c r="M1458" s="204"/>
      <c r="N1458" s="207"/>
      <c r="O1458" s="204"/>
      <c r="P1458" s="204"/>
      <c r="Q1458" s="208"/>
      <c r="S1458" s="59"/>
    </row>
    <row r="1459" spans="6:19">
      <c r="F1459" s="59"/>
      <c r="G1459" s="203"/>
      <c r="H1459" s="204"/>
      <c r="I1459" s="205"/>
      <c r="J1459" s="206"/>
      <c r="K1459" s="204"/>
      <c r="L1459" s="207"/>
      <c r="M1459" s="204"/>
      <c r="N1459" s="207"/>
      <c r="O1459" s="204"/>
      <c r="P1459" s="204"/>
      <c r="Q1459" s="208"/>
      <c r="S1459" s="59"/>
    </row>
    <row r="1460" spans="6:19">
      <c r="F1460" s="59"/>
      <c r="G1460" s="203"/>
      <c r="H1460" s="204"/>
      <c r="I1460" s="205"/>
      <c r="J1460" s="206"/>
      <c r="K1460" s="204"/>
      <c r="L1460" s="207"/>
      <c r="M1460" s="204"/>
      <c r="N1460" s="207"/>
      <c r="O1460" s="204"/>
      <c r="P1460" s="204"/>
      <c r="Q1460" s="208"/>
      <c r="S1460" s="59"/>
    </row>
    <row r="1461" spans="6:19">
      <c r="F1461" s="59"/>
      <c r="G1461" s="203"/>
      <c r="H1461" s="204"/>
      <c r="I1461" s="205"/>
      <c r="J1461" s="206"/>
      <c r="K1461" s="204"/>
      <c r="L1461" s="207"/>
      <c r="M1461" s="204"/>
      <c r="N1461" s="207"/>
      <c r="O1461" s="204"/>
      <c r="P1461" s="204"/>
      <c r="Q1461" s="208"/>
      <c r="S1461" s="59"/>
    </row>
    <row r="1462" spans="6:19">
      <c r="F1462" s="59"/>
      <c r="G1462" s="203"/>
      <c r="H1462" s="204"/>
      <c r="I1462" s="205"/>
      <c r="J1462" s="206"/>
      <c r="K1462" s="204"/>
      <c r="L1462" s="207"/>
      <c r="M1462" s="204"/>
      <c r="N1462" s="207"/>
      <c r="O1462" s="204"/>
      <c r="P1462" s="204"/>
      <c r="Q1462" s="208"/>
      <c r="S1462" s="59"/>
    </row>
    <row r="1463" spans="6:19">
      <c r="F1463" s="59"/>
      <c r="G1463" s="203"/>
      <c r="H1463" s="204"/>
      <c r="I1463" s="205"/>
      <c r="J1463" s="206"/>
      <c r="K1463" s="204"/>
      <c r="L1463" s="207"/>
      <c r="M1463" s="204"/>
      <c r="N1463" s="207"/>
      <c r="O1463" s="204"/>
      <c r="P1463" s="204"/>
      <c r="Q1463" s="208"/>
      <c r="S1463" s="59"/>
    </row>
    <row r="1464" spans="6:19">
      <c r="F1464" s="59"/>
      <c r="G1464" s="203"/>
      <c r="H1464" s="204"/>
      <c r="I1464" s="205"/>
      <c r="J1464" s="206"/>
      <c r="K1464" s="204"/>
      <c r="L1464" s="207"/>
      <c r="M1464" s="204"/>
      <c r="N1464" s="207"/>
      <c r="O1464" s="204"/>
      <c r="P1464" s="204"/>
      <c r="Q1464" s="208"/>
      <c r="S1464" s="59"/>
    </row>
    <row r="1465" spans="6:19">
      <c r="F1465" s="59"/>
      <c r="G1465" s="203"/>
      <c r="H1465" s="204"/>
      <c r="I1465" s="205"/>
      <c r="J1465" s="206"/>
      <c r="K1465" s="204"/>
      <c r="L1465" s="207"/>
      <c r="M1465" s="204"/>
      <c r="N1465" s="207"/>
      <c r="O1465" s="204"/>
      <c r="P1465" s="204"/>
      <c r="Q1465" s="208"/>
      <c r="S1465" s="59"/>
    </row>
    <row r="1466" spans="6:19">
      <c r="F1466" s="59"/>
      <c r="G1466" s="203"/>
      <c r="H1466" s="204"/>
      <c r="I1466" s="205"/>
      <c r="J1466" s="206"/>
      <c r="K1466" s="204"/>
      <c r="L1466" s="207"/>
      <c r="M1466" s="204"/>
      <c r="N1466" s="207"/>
      <c r="O1466" s="204"/>
      <c r="P1466" s="204"/>
      <c r="Q1466" s="208"/>
      <c r="S1466" s="59"/>
    </row>
    <row r="1467" spans="6:19">
      <c r="F1467" s="59"/>
      <c r="G1467" s="203"/>
      <c r="H1467" s="204"/>
      <c r="I1467" s="205"/>
      <c r="J1467" s="206"/>
      <c r="K1467" s="204"/>
      <c r="L1467" s="207"/>
      <c r="M1467" s="204"/>
      <c r="N1467" s="207"/>
      <c r="O1467" s="204"/>
      <c r="P1467" s="204"/>
      <c r="Q1467" s="208"/>
      <c r="S1467" s="59"/>
    </row>
    <row r="1468" spans="6:19">
      <c r="F1468" s="59"/>
      <c r="G1468" s="203"/>
      <c r="H1468" s="204"/>
      <c r="I1468" s="205"/>
      <c r="J1468" s="206"/>
      <c r="K1468" s="204"/>
      <c r="L1468" s="207"/>
      <c r="M1468" s="204"/>
      <c r="N1468" s="207"/>
      <c r="O1468" s="204"/>
      <c r="P1468" s="204"/>
      <c r="Q1468" s="208"/>
      <c r="S1468" s="59"/>
    </row>
    <row r="1469" spans="6:19">
      <c r="F1469" s="59"/>
      <c r="G1469" s="203"/>
      <c r="H1469" s="204"/>
      <c r="I1469" s="205"/>
      <c r="J1469" s="206"/>
      <c r="K1469" s="204"/>
      <c r="L1469" s="207"/>
      <c r="M1469" s="204"/>
      <c r="N1469" s="207"/>
      <c r="O1469" s="204"/>
      <c r="P1469" s="204"/>
      <c r="Q1469" s="208"/>
      <c r="S1469" s="59"/>
    </row>
    <row r="1470" spans="6:19">
      <c r="F1470" s="59"/>
      <c r="G1470" s="203"/>
      <c r="H1470" s="204"/>
      <c r="I1470" s="205"/>
      <c r="J1470" s="206"/>
      <c r="K1470" s="204"/>
      <c r="L1470" s="207"/>
      <c r="M1470" s="204"/>
      <c r="N1470" s="207"/>
      <c r="O1470" s="204"/>
      <c r="P1470" s="204"/>
      <c r="Q1470" s="208"/>
      <c r="S1470" s="59"/>
    </row>
    <row r="1471" spans="6:19">
      <c r="F1471" s="59"/>
      <c r="G1471" s="203"/>
      <c r="H1471" s="204"/>
      <c r="I1471" s="205"/>
      <c r="J1471" s="206"/>
      <c r="K1471" s="204"/>
      <c r="L1471" s="207"/>
      <c r="M1471" s="204"/>
      <c r="N1471" s="207"/>
      <c r="O1471" s="204"/>
      <c r="P1471" s="204"/>
      <c r="Q1471" s="208"/>
      <c r="S1471" s="59"/>
    </row>
    <row r="1472" spans="6:19">
      <c r="F1472" s="59"/>
      <c r="G1472" s="203"/>
      <c r="H1472" s="204"/>
      <c r="I1472" s="205"/>
      <c r="J1472" s="206"/>
      <c r="K1472" s="204"/>
      <c r="L1472" s="207"/>
      <c r="M1472" s="204"/>
      <c r="N1472" s="207"/>
      <c r="O1472" s="204"/>
      <c r="P1472" s="204"/>
      <c r="Q1472" s="208"/>
      <c r="S1472" s="59"/>
    </row>
    <row r="1473" spans="6:19">
      <c r="F1473" s="59"/>
      <c r="G1473" s="203"/>
      <c r="H1473" s="204"/>
      <c r="I1473" s="205"/>
      <c r="J1473" s="206"/>
      <c r="K1473" s="204"/>
      <c r="L1473" s="207"/>
      <c r="M1473" s="204"/>
      <c r="N1473" s="207"/>
      <c r="O1473" s="204"/>
      <c r="P1473" s="204"/>
      <c r="Q1473" s="208"/>
      <c r="S1473" s="59"/>
    </row>
    <row r="1474" spans="6:19">
      <c r="F1474" s="59"/>
      <c r="G1474" s="203"/>
      <c r="H1474" s="204"/>
      <c r="I1474" s="205"/>
      <c r="J1474" s="206"/>
      <c r="K1474" s="204"/>
      <c r="L1474" s="207"/>
      <c r="M1474" s="204"/>
      <c r="N1474" s="207"/>
      <c r="O1474" s="204"/>
      <c r="P1474" s="204"/>
      <c r="Q1474" s="208"/>
      <c r="S1474" s="59"/>
    </row>
    <row r="1475" spans="6:19">
      <c r="F1475" s="59"/>
      <c r="G1475" s="203"/>
      <c r="H1475" s="204"/>
      <c r="I1475" s="205"/>
      <c r="J1475" s="206"/>
      <c r="K1475" s="204"/>
      <c r="L1475" s="207"/>
      <c r="M1475" s="204"/>
      <c r="N1475" s="207"/>
      <c r="O1475" s="204"/>
      <c r="P1475" s="204"/>
      <c r="Q1475" s="208"/>
      <c r="S1475" s="59"/>
    </row>
    <row r="1476" spans="6:19">
      <c r="F1476" s="59"/>
      <c r="G1476" s="203"/>
      <c r="H1476" s="204"/>
      <c r="I1476" s="205"/>
      <c r="J1476" s="206"/>
      <c r="K1476" s="204"/>
      <c r="L1476" s="207"/>
      <c r="M1476" s="204"/>
      <c r="N1476" s="207"/>
      <c r="O1476" s="204"/>
      <c r="P1476" s="204"/>
      <c r="Q1476" s="208"/>
      <c r="S1476" s="59"/>
    </row>
    <row r="1477" spans="6:19">
      <c r="F1477" s="59"/>
      <c r="G1477" s="203"/>
      <c r="H1477" s="204"/>
      <c r="I1477" s="205"/>
      <c r="J1477" s="206"/>
      <c r="K1477" s="204"/>
      <c r="L1477" s="207"/>
      <c r="M1477" s="204"/>
      <c r="N1477" s="207"/>
      <c r="O1477" s="204"/>
      <c r="P1477" s="204"/>
      <c r="Q1477" s="208"/>
      <c r="S1477" s="59"/>
    </row>
    <row r="1478" spans="6:19">
      <c r="F1478" s="59"/>
      <c r="G1478" s="203"/>
      <c r="H1478" s="204"/>
      <c r="I1478" s="205"/>
      <c r="J1478" s="206"/>
      <c r="K1478" s="204"/>
      <c r="L1478" s="207"/>
      <c r="M1478" s="204"/>
      <c r="N1478" s="207"/>
      <c r="O1478" s="204"/>
      <c r="P1478" s="204"/>
      <c r="Q1478" s="208"/>
      <c r="S1478" s="59"/>
    </row>
    <row r="1479" spans="6:19">
      <c r="F1479" s="59"/>
      <c r="G1479" s="203"/>
      <c r="H1479" s="204"/>
      <c r="I1479" s="205"/>
      <c r="J1479" s="206"/>
      <c r="K1479" s="204"/>
      <c r="L1479" s="207"/>
      <c r="M1479" s="204"/>
      <c r="N1479" s="207"/>
      <c r="O1479" s="204"/>
      <c r="P1479" s="204"/>
      <c r="Q1479" s="208"/>
      <c r="S1479" s="59"/>
    </row>
    <row r="1480" spans="6:19">
      <c r="F1480" s="59"/>
      <c r="G1480" s="203"/>
      <c r="H1480" s="204"/>
      <c r="I1480" s="205"/>
      <c r="J1480" s="206"/>
      <c r="K1480" s="204"/>
      <c r="L1480" s="207"/>
      <c r="M1480" s="204"/>
      <c r="N1480" s="207"/>
      <c r="O1480" s="204"/>
      <c r="P1480" s="204"/>
      <c r="Q1480" s="208"/>
      <c r="S1480" s="59"/>
    </row>
    <row r="1481" spans="6:19">
      <c r="F1481" s="59"/>
      <c r="G1481" s="203"/>
      <c r="H1481" s="204"/>
      <c r="I1481" s="205"/>
      <c r="J1481" s="206"/>
      <c r="K1481" s="204"/>
      <c r="L1481" s="207"/>
      <c r="M1481" s="204"/>
      <c r="N1481" s="207"/>
      <c r="O1481" s="204"/>
      <c r="P1481" s="204"/>
      <c r="Q1481" s="208"/>
      <c r="S1481" s="59"/>
    </row>
    <row r="1482" spans="6:19">
      <c r="F1482" s="59"/>
      <c r="G1482" s="203"/>
      <c r="H1482" s="204"/>
      <c r="I1482" s="205"/>
      <c r="J1482" s="206"/>
      <c r="K1482" s="204"/>
      <c r="L1482" s="207"/>
      <c r="M1482" s="204"/>
      <c r="N1482" s="207"/>
      <c r="O1482" s="204"/>
      <c r="P1482" s="204"/>
      <c r="Q1482" s="208"/>
      <c r="S1482" s="59"/>
    </row>
    <row r="1483" spans="6:19">
      <c r="F1483" s="59"/>
      <c r="G1483" s="203"/>
      <c r="H1483" s="204"/>
      <c r="I1483" s="205"/>
      <c r="J1483" s="206"/>
      <c r="K1483" s="204"/>
      <c r="L1483" s="207"/>
      <c r="M1483" s="204"/>
      <c r="N1483" s="207"/>
      <c r="O1483" s="204"/>
      <c r="P1483" s="204"/>
      <c r="Q1483" s="208"/>
      <c r="S1483" s="59"/>
    </row>
    <row r="1484" spans="6:19">
      <c r="F1484" s="59"/>
      <c r="G1484" s="203"/>
      <c r="H1484" s="204"/>
      <c r="I1484" s="205"/>
      <c r="J1484" s="206"/>
      <c r="K1484" s="204"/>
      <c r="L1484" s="207"/>
      <c r="M1484" s="204"/>
      <c r="N1484" s="207"/>
      <c r="O1484" s="204"/>
      <c r="P1484" s="204"/>
      <c r="Q1484" s="208"/>
      <c r="S1484" s="59"/>
    </row>
    <row r="1485" spans="6:19">
      <c r="F1485" s="59"/>
      <c r="G1485" s="203"/>
      <c r="H1485" s="204"/>
      <c r="I1485" s="205"/>
      <c r="J1485" s="206"/>
      <c r="K1485" s="204"/>
      <c r="L1485" s="207"/>
      <c r="M1485" s="204"/>
      <c r="N1485" s="207"/>
      <c r="O1485" s="204"/>
      <c r="P1485" s="204"/>
      <c r="Q1485" s="208"/>
      <c r="S1485" s="59"/>
    </row>
    <row r="1486" spans="6:19">
      <c r="F1486" s="59"/>
      <c r="G1486" s="203"/>
      <c r="H1486" s="204"/>
      <c r="I1486" s="205"/>
      <c r="J1486" s="206"/>
      <c r="K1486" s="204"/>
      <c r="L1486" s="207"/>
      <c r="M1486" s="204"/>
      <c r="N1486" s="207"/>
      <c r="O1486" s="204"/>
      <c r="P1486" s="204"/>
      <c r="Q1486" s="208"/>
      <c r="S1486" s="59"/>
    </row>
    <row r="1487" spans="6:19">
      <c r="F1487" s="59"/>
      <c r="G1487" s="203"/>
      <c r="H1487" s="204"/>
      <c r="I1487" s="205"/>
      <c r="J1487" s="206"/>
      <c r="K1487" s="204"/>
      <c r="L1487" s="207"/>
      <c r="M1487" s="204"/>
      <c r="N1487" s="207"/>
      <c r="O1487" s="204"/>
      <c r="P1487" s="204"/>
      <c r="Q1487" s="208"/>
      <c r="S1487" s="59"/>
    </row>
    <row r="1488" spans="6:19">
      <c r="F1488" s="59"/>
      <c r="G1488" s="203"/>
      <c r="H1488" s="204"/>
      <c r="I1488" s="205"/>
      <c r="J1488" s="206"/>
      <c r="K1488" s="204"/>
      <c r="L1488" s="207"/>
      <c r="M1488" s="204"/>
      <c r="N1488" s="207"/>
      <c r="O1488" s="204"/>
      <c r="P1488" s="204"/>
      <c r="Q1488" s="208"/>
      <c r="S1488" s="59"/>
    </row>
    <row r="1489" spans="6:19">
      <c r="F1489" s="59"/>
      <c r="G1489" s="203"/>
      <c r="H1489" s="204"/>
      <c r="I1489" s="205"/>
      <c r="J1489" s="206"/>
      <c r="K1489" s="204"/>
      <c r="L1489" s="207"/>
      <c r="M1489" s="204"/>
      <c r="N1489" s="207"/>
      <c r="O1489" s="204"/>
      <c r="P1489" s="204"/>
      <c r="Q1489" s="208"/>
      <c r="S1489" s="59"/>
    </row>
    <row r="1490" spans="6:19">
      <c r="F1490" s="59"/>
      <c r="G1490" s="203"/>
      <c r="H1490" s="204"/>
      <c r="I1490" s="205"/>
      <c r="J1490" s="206"/>
      <c r="K1490" s="204"/>
      <c r="L1490" s="207"/>
      <c r="M1490" s="204"/>
      <c r="N1490" s="207"/>
      <c r="O1490" s="204"/>
      <c r="P1490" s="204"/>
      <c r="Q1490" s="208"/>
      <c r="S1490" s="59"/>
    </row>
    <row r="1491" spans="6:19">
      <c r="F1491" s="59"/>
      <c r="G1491" s="203"/>
      <c r="H1491" s="204"/>
      <c r="I1491" s="205"/>
      <c r="J1491" s="206"/>
      <c r="K1491" s="204"/>
      <c r="L1491" s="207"/>
      <c r="M1491" s="204"/>
      <c r="N1491" s="207"/>
      <c r="O1491" s="204"/>
      <c r="P1491" s="204"/>
      <c r="Q1491" s="208"/>
      <c r="S1491" s="59"/>
    </row>
    <row r="1492" spans="6:19">
      <c r="F1492" s="59"/>
      <c r="G1492" s="203"/>
      <c r="H1492" s="204"/>
      <c r="I1492" s="205"/>
      <c r="J1492" s="206"/>
      <c r="K1492" s="204"/>
      <c r="L1492" s="207"/>
      <c r="M1492" s="204"/>
      <c r="N1492" s="207"/>
      <c r="O1492" s="204"/>
      <c r="P1492" s="204"/>
      <c r="Q1492" s="208"/>
      <c r="S1492" s="59"/>
    </row>
    <row r="1493" spans="6:19">
      <c r="F1493" s="59"/>
      <c r="G1493" s="203"/>
      <c r="H1493" s="204"/>
      <c r="I1493" s="205"/>
      <c r="J1493" s="206"/>
      <c r="K1493" s="204"/>
      <c r="L1493" s="207"/>
      <c r="M1493" s="204"/>
      <c r="N1493" s="207"/>
      <c r="O1493" s="204"/>
      <c r="P1493" s="204"/>
      <c r="Q1493" s="208"/>
      <c r="S1493" s="59"/>
    </row>
    <row r="1494" spans="6:19">
      <c r="F1494" s="59"/>
      <c r="G1494" s="203"/>
      <c r="H1494" s="204"/>
      <c r="I1494" s="205"/>
      <c r="J1494" s="206"/>
      <c r="K1494" s="204"/>
      <c r="L1494" s="207"/>
      <c r="M1494" s="204"/>
      <c r="N1494" s="207"/>
      <c r="O1494" s="204"/>
      <c r="P1494" s="204"/>
      <c r="Q1494" s="208"/>
      <c r="S1494" s="59"/>
    </row>
    <row r="1495" spans="6:19">
      <c r="F1495" s="59"/>
      <c r="G1495" s="203"/>
      <c r="H1495" s="204"/>
      <c r="I1495" s="205"/>
      <c r="J1495" s="206"/>
      <c r="K1495" s="204"/>
      <c r="L1495" s="207"/>
      <c r="M1495" s="204"/>
      <c r="N1495" s="207"/>
      <c r="O1495" s="204"/>
      <c r="P1495" s="204"/>
      <c r="Q1495" s="208"/>
      <c r="S1495" s="59"/>
    </row>
    <row r="1496" spans="6:19">
      <c r="F1496" s="59"/>
      <c r="G1496" s="203"/>
      <c r="H1496" s="204"/>
      <c r="I1496" s="205"/>
      <c r="J1496" s="206"/>
      <c r="K1496" s="204"/>
      <c r="L1496" s="207"/>
      <c r="M1496" s="204"/>
      <c r="N1496" s="207"/>
      <c r="O1496" s="204"/>
      <c r="P1496" s="204"/>
      <c r="Q1496" s="208"/>
      <c r="S1496" s="59"/>
    </row>
    <row r="1497" spans="6:19">
      <c r="F1497" s="59"/>
      <c r="G1497" s="203"/>
      <c r="H1497" s="204"/>
      <c r="I1497" s="205"/>
      <c r="J1497" s="206"/>
      <c r="K1497" s="204"/>
      <c r="L1497" s="207"/>
      <c r="M1497" s="204"/>
      <c r="N1497" s="207"/>
      <c r="O1497" s="204"/>
      <c r="P1497" s="204"/>
      <c r="Q1497" s="208"/>
      <c r="S1497" s="59"/>
    </row>
    <row r="1498" spans="6:19">
      <c r="F1498" s="59"/>
      <c r="G1498" s="203"/>
      <c r="H1498" s="204"/>
      <c r="I1498" s="205"/>
      <c r="J1498" s="206"/>
      <c r="K1498" s="204"/>
      <c r="L1498" s="207"/>
      <c r="M1498" s="204"/>
      <c r="N1498" s="207"/>
      <c r="O1498" s="204"/>
      <c r="P1498" s="204"/>
      <c r="Q1498" s="208"/>
      <c r="S1498" s="59"/>
    </row>
    <row r="1499" spans="6:19">
      <c r="F1499" s="59"/>
      <c r="G1499" s="203"/>
      <c r="H1499" s="204"/>
      <c r="I1499" s="205"/>
      <c r="J1499" s="206"/>
      <c r="K1499" s="204"/>
      <c r="L1499" s="207"/>
      <c r="M1499" s="204"/>
      <c r="N1499" s="207"/>
      <c r="O1499" s="204"/>
      <c r="P1499" s="204"/>
      <c r="Q1499" s="208"/>
      <c r="S1499" s="59"/>
    </row>
    <row r="1500" spans="6:19">
      <c r="F1500" s="59"/>
      <c r="G1500" s="203"/>
      <c r="H1500" s="204"/>
      <c r="I1500" s="205"/>
      <c r="J1500" s="206"/>
      <c r="K1500" s="204"/>
      <c r="L1500" s="207"/>
      <c r="M1500" s="204"/>
      <c r="N1500" s="207"/>
      <c r="O1500" s="204"/>
      <c r="P1500" s="204"/>
      <c r="Q1500" s="208"/>
      <c r="S1500" s="59"/>
    </row>
    <row r="1501" spans="6:19">
      <c r="F1501" s="59"/>
      <c r="G1501" s="203"/>
      <c r="H1501" s="204"/>
      <c r="I1501" s="205"/>
      <c r="J1501" s="206"/>
      <c r="K1501" s="204"/>
      <c r="L1501" s="207"/>
      <c r="M1501" s="204"/>
      <c r="N1501" s="207"/>
      <c r="O1501" s="204"/>
      <c r="P1501" s="204"/>
      <c r="Q1501" s="208"/>
      <c r="S1501" s="59"/>
    </row>
    <row r="1502" spans="6:19">
      <c r="F1502" s="59"/>
      <c r="G1502" s="203"/>
      <c r="H1502" s="204"/>
      <c r="I1502" s="205"/>
      <c r="J1502" s="206"/>
      <c r="K1502" s="204"/>
      <c r="L1502" s="207"/>
      <c r="M1502" s="204"/>
      <c r="N1502" s="207"/>
      <c r="O1502" s="204"/>
      <c r="P1502" s="204"/>
      <c r="Q1502" s="208"/>
      <c r="S1502" s="59"/>
    </row>
    <row r="1503" spans="6:19">
      <c r="F1503" s="59"/>
      <c r="G1503" s="203"/>
      <c r="H1503" s="204"/>
      <c r="I1503" s="205"/>
      <c r="J1503" s="206"/>
      <c r="K1503" s="204"/>
      <c r="L1503" s="207"/>
      <c r="M1503" s="204"/>
      <c r="N1503" s="207"/>
      <c r="O1503" s="204"/>
      <c r="P1503" s="204"/>
      <c r="Q1503" s="208"/>
      <c r="S1503" s="59"/>
    </row>
    <row r="1504" spans="6:19">
      <c r="F1504" s="59"/>
      <c r="G1504" s="203"/>
      <c r="H1504" s="204"/>
      <c r="I1504" s="205"/>
      <c r="J1504" s="206"/>
      <c r="K1504" s="204"/>
      <c r="L1504" s="207"/>
      <c r="M1504" s="204"/>
      <c r="N1504" s="207"/>
      <c r="O1504" s="204"/>
      <c r="P1504" s="204"/>
      <c r="Q1504" s="208"/>
      <c r="S1504" s="59"/>
    </row>
    <row r="1505" spans="6:19">
      <c r="F1505" s="59"/>
      <c r="G1505" s="203"/>
      <c r="H1505" s="204"/>
      <c r="I1505" s="205"/>
      <c r="J1505" s="206"/>
      <c r="K1505" s="204"/>
      <c r="L1505" s="207"/>
      <c r="M1505" s="204"/>
      <c r="N1505" s="207"/>
      <c r="O1505" s="204"/>
      <c r="P1505" s="204"/>
      <c r="Q1505" s="208"/>
      <c r="S1505" s="59"/>
    </row>
    <row r="1506" spans="6:19">
      <c r="F1506" s="59"/>
      <c r="G1506" s="203"/>
      <c r="H1506" s="204"/>
      <c r="I1506" s="205"/>
      <c r="J1506" s="206"/>
      <c r="K1506" s="204"/>
      <c r="L1506" s="207"/>
      <c r="M1506" s="204"/>
      <c r="N1506" s="207"/>
      <c r="O1506" s="204"/>
      <c r="P1506" s="204"/>
      <c r="Q1506" s="208"/>
      <c r="S1506" s="59"/>
    </row>
    <row r="1507" spans="6:19">
      <c r="F1507" s="59"/>
      <c r="G1507" s="203"/>
      <c r="H1507" s="204"/>
      <c r="I1507" s="205"/>
      <c r="J1507" s="206"/>
      <c r="K1507" s="204"/>
      <c r="L1507" s="207"/>
      <c r="M1507" s="204"/>
      <c r="N1507" s="207"/>
      <c r="O1507" s="204"/>
      <c r="P1507" s="204"/>
      <c r="Q1507" s="208"/>
      <c r="S1507" s="59"/>
    </row>
    <row r="1508" spans="6:19">
      <c r="F1508" s="59"/>
      <c r="G1508" s="203"/>
      <c r="H1508" s="204"/>
      <c r="I1508" s="205"/>
      <c r="J1508" s="206"/>
      <c r="K1508" s="204"/>
      <c r="L1508" s="207"/>
      <c r="M1508" s="204"/>
      <c r="N1508" s="207"/>
      <c r="O1508" s="204"/>
      <c r="P1508" s="204"/>
      <c r="Q1508" s="208"/>
      <c r="S1508" s="59"/>
    </row>
    <row r="1509" spans="6:19">
      <c r="F1509" s="59"/>
      <c r="G1509" s="203"/>
      <c r="H1509" s="204"/>
      <c r="I1509" s="205"/>
      <c r="J1509" s="206"/>
      <c r="K1509" s="204"/>
      <c r="L1509" s="207"/>
      <c r="M1509" s="204"/>
      <c r="N1509" s="207"/>
      <c r="O1509" s="204"/>
      <c r="P1509" s="204"/>
      <c r="Q1509" s="208"/>
      <c r="S1509" s="59"/>
    </row>
    <row r="1510" spans="6:19">
      <c r="F1510" s="59"/>
      <c r="G1510" s="203"/>
      <c r="H1510" s="204"/>
      <c r="I1510" s="205"/>
      <c r="J1510" s="206"/>
      <c r="K1510" s="204"/>
      <c r="L1510" s="207"/>
      <c r="M1510" s="204"/>
      <c r="N1510" s="207"/>
      <c r="O1510" s="204"/>
      <c r="P1510" s="204"/>
      <c r="Q1510" s="208"/>
      <c r="S1510" s="59"/>
    </row>
    <row r="1511" spans="6:19">
      <c r="F1511" s="59"/>
      <c r="G1511" s="203"/>
      <c r="H1511" s="204"/>
      <c r="I1511" s="205"/>
      <c r="J1511" s="206"/>
      <c r="K1511" s="204"/>
      <c r="L1511" s="207"/>
      <c r="M1511" s="204"/>
      <c r="N1511" s="207"/>
      <c r="O1511" s="204"/>
      <c r="P1511" s="204"/>
      <c r="Q1511" s="208"/>
      <c r="S1511" s="59"/>
    </row>
    <row r="1512" spans="6:19">
      <c r="F1512" s="59"/>
      <c r="G1512" s="203"/>
      <c r="H1512" s="204"/>
      <c r="I1512" s="205"/>
      <c r="J1512" s="206"/>
      <c r="K1512" s="204"/>
      <c r="L1512" s="207"/>
      <c r="M1512" s="204"/>
      <c r="N1512" s="207"/>
      <c r="O1512" s="204"/>
      <c r="P1512" s="204"/>
      <c r="Q1512" s="208"/>
      <c r="S1512" s="59"/>
    </row>
    <row r="1513" spans="6:19">
      <c r="F1513" s="59"/>
      <c r="G1513" s="203"/>
      <c r="H1513" s="204"/>
      <c r="I1513" s="205"/>
      <c r="J1513" s="206"/>
      <c r="K1513" s="204"/>
      <c r="L1513" s="207"/>
      <c r="M1513" s="204"/>
      <c r="N1513" s="207"/>
      <c r="O1513" s="204"/>
      <c r="P1513" s="204"/>
      <c r="Q1513" s="208"/>
      <c r="S1513" s="59"/>
    </row>
    <row r="1514" spans="6:19">
      <c r="F1514" s="59"/>
      <c r="G1514" s="203"/>
      <c r="H1514" s="204"/>
      <c r="I1514" s="205"/>
      <c r="J1514" s="206"/>
      <c r="K1514" s="204"/>
      <c r="L1514" s="207"/>
      <c r="M1514" s="204"/>
      <c r="N1514" s="207"/>
      <c r="O1514" s="204"/>
      <c r="P1514" s="204"/>
      <c r="Q1514" s="208"/>
      <c r="S1514" s="59"/>
    </row>
    <row r="1515" spans="6:19">
      <c r="F1515" s="59"/>
      <c r="G1515" s="203"/>
      <c r="H1515" s="204"/>
      <c r="I1515" s="205"/>
      <c r="J1515" s="206"/>
      <c r="K1515" s="204"/>
      <c r="L1515" s="207"/>
      <c r="M1515" s="204"/>
      <c r="N1515" s="207"/>
      <c r="O1515" s="204"/>
      <c r="P1515" s="204"/>
      <c r="Q1515" s="208"/>
      <c r="S1515" s="59"/>
    </row>
    <row r="1516" spans="6:19">
      <c r="F1516" s="59"/>
      <c r="G1516" s="203"/>
      <c r="H1516" s="204"/>
      <c r="I1516" s="205"/>
      <c r="J1516" s="206"/>
      <c r="K1516" s="204"/>
      <c r="L1516" s="207"/>
      <c r="M1516" s="204"/>
      <c r="N1516" s="207"/>
      <c r="O1516" s="204"/>
      <c r="P1516" s="204"/>
      <c r="Q1516" s="208"/>
      <c r="S1516" s="59"/>
    </row>
    <row r="1517" spans="6:19">
      <c r="F1517" s="59"/>
      <c r="G1517" s="203"/>
      <c r="H1517" s="204"/>
      <c r="I1517" s="205"/>
      <c r="J1517" s="206"/>
      <c r="K1517" s="204"/>
      <c r="L1517" s="207"/>
      <c r="M1517" s="204"/>
      <c r="N1517" s="207"/>
      <c r="O1517" s="204"/>
      <c r="P1517" s="204"/>
      <c r="Q1517" s="208"/>
      <c r="S1517" s="59"/>
    </row>
    <row r="1518" spans="6:19">
      <c r="F1518" s="59"/>
      <c r="G1518" s="203"/>
      <c r="H1518" s="204"/>
      <c r="I1518" s="205"/>
      <c r="J1518" s="206"/>
      <c r="K1518" s="204"/>
      <c r="L1518" s="207"/>
      <c r="M1518" s="204"/>
      <c r="N1518" s="207"/>
      <c r="O1518" s="204"/>
      <c r="P1518" s="204"/>
      <c r="Q1518" s="208"/>
      <c r="S1518" s="59"/>
    </row>
    <row r="1519" spans="6:19">
      <c r="F1519" s="59"/>
      <c r="G1519" s="203"/>
      <c r="H1519" s="204"/>
      <c r="I1519" s="205"/>
      <c r="J1519" s="206"/>
      <c r="K1519" s="204"/>
      <c r="L1519" s="207"/>
      <c r="M1519" s="204"/>
      <c r="N1519" s="207"/>
      <c r="O1519" s="204"/>
      <c r="P1519" s="204"/>
      <c r="Q1519" s="208"/>
      <c r="S1519" s="59"/>
    </row>
    <row r="1520" spans="6:19">
      <c r="F1520" s="59"/>
      <c r="G1520" s="203"/>
      <c r="H1520" s="204"/>
      <c r="I1520" s="205"/>
      <c r="J1520" s="206"/>
      <c r="K1520" s="204"/>
      <c r="L1520" s="207"/>
      <c r="M1520" s="204"/>
      <c r="N1520" s="207"/>
      <c r="O1520" s="204"/>
      <c r="P1520" s="204"/>
      <c r="Q1520" s="208"/>
      <c r="S1520" s="59"/>
    </row>
    <row r="1521" spans="6:19">
      <c r="F1521" s="59"/>
      <c r="G1521" s="203"/>
      <c r="H1521" s="204"/>
      <c r="I1521" s="205"/>
      <c r="J1521" s="206"/>
      <c r="K1521" s="204"/>
      <c r="L1521" s="207"/>
      <c r="M1521" s="204"/>
      <c r="N1521" s="207"/>
      <c r="O1521" s="204"/>
      <c r="P1521" s="204"/>
      <c r="Q1521" s="208"/>
      <c r="S1521" s="59"/>
    </row>
    <row r="1522" spans="6:19">
      <c r="F1522" s="59"/>
      <c r="G1522" s="203"/>
      <c r="H1522" s="204"/>
      <c r="I1522" s="205"/>
      <c r="J1522" s="206"/>
      <c r="K1522" s="204"/>
      <c r="L1522" s="207"/>
      <c r="M1522" s="204"/>
      <c r="N1522" s="207"/>
      <c r="O1522" s="204"/>
      <c r="P1522" s="204"/>
      <c r="Q1522" s="208"/>
      <c r="S1522" s="59"/>
    </row>
    <row r="1523" spans="6:19">
      <c r="F1523" s="59"/>
      <c r="G1523" s="203"/>
      <c r="H1523" s="204"/>
      <c r="I1523" s="205"/>
      <c r="J1523" s="206"/>
      <c r="K1523" s="204"/>
      <c r="L1523" s="207"/>
      <c r="M1523" s="204"/>
      <c r="N1523" s="207"/>
      <c r="O1523" s="204"/>
      <c r="P1523" s="204"/>
      <c r="Q1523" s="208"/>
      <c r="S1523" s="59"/>
    </row>
    <row r="1524" spans="6:19">
      <c r="F1524" s="59"/>
      <c r="G1524" s="203"/>
      <c r="H1524" s="204"/>
      <c r="I1524" s="205"/>
      <c r="J1524" s="206"/>
      <c r="K1524" s="204"/>
      <c r="L1524" s="207"/>
      <c r="M1524" s="204"/>
      <c r="N1524" s="207"/>
      <c r="O1524" s="204"/>
      <c r="P1524" s="204"/>
      <c r="Q1524" s="208"/>
      <c r="S1524" s="59"/>
    </row>
    <row r="1525" spans="6:19">
      <c r="F1525" s="59"/>
      <c r="G1525" s="203"/>
      <c r="H1525" s="204"/>
      <c r="I1525" s="205"/>
      <c r="J1525" s="206"/>
      <c r="K1525" s="204"/>
      <c r="L1525" s="207"/>
      <c r="M1525" s="204"/>
      <c r="N1525" s="207"/>
      <c r="O1525" s="204"/>
      <c r="P1525" s="204"/>
      <c r="Q1525" s="208"/>
      <c r="S1525" s="59"/>
    </row>
    <row r="1526" spans="6:19">
      <c r="F1526" s="59"/>
      <c r="G1526" s="203"/>
      <c r="H1526" s="204"/>
      <c r="I1526" s="205"/>
      <c r="J1526" s="206"/>
      <c r="K1526" s="204"/>
      <c r="L1526" s="207"/>
      <c r="M1526" s="204"/>
      <c r="N1526" s="207"/>
      <c r="O1526" s="204"/>
      <c r="P1526" s="204"/>
      <c r="Q1526" s="208"/>
      <c r="S1526" s="59"/>
    </row>
    <row r="1527" spans="6:19">
      <c r="F1527" s="59"/>
      <c r="G1527" s="203"/>
      <c r="H1527" s="204"/>
      <c r="I1527" s="205"/>
      <c r="J1527" s="206"/>
      <c r="K1527" s="204"/>
      <c r="L1527" s="207"/>
      <c r="M1527" s="204"/>
      <c r="N1527" s="207"/>
      <c r="O1527" s="204"/>
      <c r="P1527" s="204"/>
      <c r="Q1527" s="208"/>
      <c r="S1527" s="59"/>
    </row>
    <row r="1528" spans="6:19">
      <c r="F1528" s="59"/>
      <c r="G1528" s="203"/>
      <c r="H1528" s="204"/>
      <c r="I1528" s="205"/>
      <c r="J1528" s="206"/>
      <c r="K1528" s="204"/>
      <c r="L1528" s="207"/>
      <c r="M1528" s="204"/>
      <c r="N1528" s="207"/>
      <c r="O1528" s="204"/>
      <c r="P1528" s="204"/>
      <c r="Q1528" s="208"/>
      <c r="S1528" s="59"/>
    </row>
    <row r="1529" spans="6:19">
      <c r="F1529" s="59"/>
      <c r="G1529" s="203"/>
      <c r="H1529" s="204"/>
      <c r="I1529" s="205"/>
      <c r="J1529" s="206"/>
      <c r="K1529" s="204"/>
      <c r="L1529" s="207"/>
      <c r="M1529" s="204"/>
      <c r="N1529" s="207"/>
      <c r="O1529" s="204"/>
      <c r="P1529" s="204"/>
      <c r="Q1529" s="208"/>
      <c r="S1529" s="59"/>
    </row>
    <row r="1530" spans="6:19">
      <c r="F1530" s="59"/>
      <c r="G1530" s="203"/>
      <c r="H1530" s="204"/>
      <c r="I1530" s="205"/>
      <c r="J1530" s="206"/>
      <c r="K1530" s="204"/>
      <c r="L1530" s="207"/>
      <c r="M1530" s="204"/>
      <c r="N1530" s="207"/>
      <c r="O1530" s="204"/>
      <c r="P1530" s="204"/>
      <c r="Q1530" s="208"/>
      <c r="S1530" s="59"/>
    </row>
    <row r="1531" spans="6:19">
      <c r="F1531" s="59"/>
      <c r="G1531" s="203"/>
      <c r="H1531" s="204"/>
      <c r="I1531" s="205"/>
      <c r="J1531" s="206"/>
      <c r="K1531" s="204"/>
      <c r="L1531" s="207"/>
      <c r="M1531" s="204"/>
      <c r="N1531" s="207"/>
      <c r="O1531" s="204"/>
      <c r="P1531" s="204"/>
      <c r="Q1531" s="208"/>
      <c r="S1531" s="59"/>
    </row>
    <row r="1532" spans="6:19">
      <c r="F1532" s="59"/>
      <c r="G1532" s="203"/>
      <c r="H1532" s="204"/>
      <c r="I1532" s="205"/>
      <c r="J1532" s="206"/>
      <c r="K1532" s="204"/>
      <c r="L1532" s="207"/>
      <c r="M1532" s="204"/>
      <c r="N1532" s="207"/>
      <c r="O1532" s="204"/>
      <c r="P1532" s="204"/>
      <c r="Q1532" s="208"/>
      <c r="S1532" s="59"/>
    </row>
    <row r="1533" spans="6:19">
      <c r="F1533" s="59"/>
      <c r="G1533" s="203"/>
      <c r="H1533" s="204"/>
      <c r="I1533" s="205"/>
      <c r="J1533" s="206"/>
      <c r="K1533" s="204"/>
      <c r="L1533" s="207"/>
      <c r="M1533" s="204"/>
      <c r="N1533" s="207"/>
      <c r="O1533" s="204"/>
      <c r="P1533" s="204"/>
      <c r="Q1533" s="208"/>
      <c r="S1533" s="59"/>
    </row>
    <row r="1534" spans="6:19">
      <c r="F1534" s="59"/>
      <c r="G1534" s="203"/>
      <c r="H1534" s="204"/>
      <c r="I1534" s="205"/>
      <c r="J1534" s="206"/>
      <c r="K1534" s="204"/>
      <c r="L1534" s="207"/>
      <c r="M1534" s="204"/>
      <c r="N1534" s="207"/>
      <c r="O1534" s="204"/>
      <c r="P1534" s="204"/>
      <c r="Q1534" s="208"/>
      <c r="S1534" s="59"/>
    </row>
    <row r="1535" spans="6:19">
      <c r="F1535" s="59"/>
      <c r="G1535" s="203"/>
      <c r="H1535" s="204"/>
      <c r="I1535" s="205"/>
      <c r="J1535" s="206"/>
      <c r="K1535" s="204"/>
      <c r="L1535" s="207"/>
      <c r="M1535" s="204"/>
      <c r="N1535" s="207"/>
      <c r="O1535" s="204"/>
      <c r="P1535" s="204"/>
      <c r="Q1535" s="208"/>
      <c r="S1535" s="59"/>
    </row>
    <row r="1536" spans="6:19">
      <c r="F1536" s="59"/>
      <c r="G1536" s="203"/>
      <c r="H1536" s="204"/>
      <c r="I1536" s="205"/>
      <c r="J1536" s="206"/>
      <c r="K1536" s="204"/>
      <c r="L1536" s="207"/>
      <c r="M1536" s="204"/>
      <c r="N1536" s="207"/>
      <c r="O1536" s="204"/>
      <c r="P1536" s="204"/>
      <c r="Q1536" s="208"/>
      <c r="S1536" s="59"/>
    </row>
    <row r="1537" spans="6:19">
      <c r="F1537" s="59"/>
      <c r="G1537" s="203"/>
      <c r="H1537" s="204"/>
      <c r="I1537" s="205"/>
      <c r="J1537" s="206"/>
      <c r="K1537" s="204"/>
      <c r="L1537" s="207"/>
      <c r="M1537" s="204"/>
      <c r="N1537" s="207"/>
      <c r="O1537" s="204"/>
      <c r="P1537" s="204"/>
      <c r="Q1537" s="208"/>
      <c r="S1537" s="59"/>
    </row>
    <row r="1538" spans="6:19">
      <c r="F1538" s="59"/>
      <c r="G1538" s="203"/>
      <c r="H1538" s="204"/>
      <c r="I1538" s="205"/>
      <c r="J1538" s="206"/>
      <c r="K1538" s="204"/>
      <c r="L1538" s="207"/>
      <c r="M1538" s="204"/>
      <c r="N1538" s="207"/>
      <c r="O1538" s="204"/>
      <c r="P1538" s="204"/>
      <c r="Q1538" s="208"/>
      <c r="S1538" s="59"/>
    </row>
    <row r="1539" spans="6:19">
      <c r="F1539" s="59"/>
      <c r="G1539" s="203"/>
      <c r="H1539" s="204"/>
      <c r="I1539" s="205"/>
      <c r="J1539" s="206"/>
      <c r="K1539" s="204"/>
      <c r="L1539" s="207"/>
      <c r="M1539" s="204"/>
      <c r="N1539" s="207"/>
      <c r="O1539" s="204"/>
      <c r="P1539" s="204"/>
      <c r="Q1539" s="208"/>
      <c r="S1539" s="59"/>
    </row>
    <row r="1540" spans="6:19">
      <c r="F1540" s="59"/>
      <c r="G1540" s="203"/>
      <c r="H1540" s="204"/>
      <c r="I1540" s="205"/>
      <c r="J1540" s="206"/>
      <c r="K1540" s="204"/>
      <c r="L1540" s="207"/>
      <c r="M1540" s="204"/>
      <c r="N1540" s="207"/>
      <c r="O1540" s="204"/>
      <c r="P1540" s="204"/>
      <c r="Q1540" s="208"/>
      <c r="S1540" s="59"/>
    </row>
    <row r="1541" spans="6:19">
      <c r="F1541" s="59"/>
      <c r="G1541" s="203"/>
      <c r="H1541" s="204"/>
      <c r="I1541" s="205"/>
      <c r="J1541" s="206"/>
      <c r="K1541" s="204"/>
      <c r="L1541" s="207"/>
      <c r="M1541" s="204"/>
      <c r="N1541" s="207"/>
      <c r="O1541" s="204"/>
      <c r="P1541" s="204"/>
      <c r="Q1541" s="208"/>
      <c r="S1541" s="59"/>
    </row>
    <row r="1542" spans="6:19">
      <c r="F1542" s="59"/>
      <c r="G1542" s="203"/>
      <c r="H1542" s="204"/>
      <c r="I1542" s="205"/>
      <c r="J1542" s="206"/>
      <c r="K1542" s="204"/>
      <c r="L1542" s="207"/>
      <c r="M1542" s="204"/>
      <c r="N1542" s="207"/>
      <c r="O1542" s="204"/>
      <c r="P1542" s="204"/>
      <c r="Q1542" s="208"/>
      <c r="S1542" s="59"/>
    </row>
    <row r="1543" spans="6:19">
      <c r="F1543" s="59"/>
      <c r="G1543" s="203"/>
      <c r="H1543" s="204"/>
      <c r="I1543" s="205"/>
      <c r="J1543" s="206"/>
      <c r="K1543" s="204"/>
      <c r="L1543" s="207"/>
      <c r="M1543" s="204"/>
      <c r="N1543" s="207"/>
      <c r="O1543" s="204"/>
      <c r="P1543" s="204"/>
      <c r="Q1543" s="208"/>
      <c r="S1543" s="59"/>
    </row>
    <row r="1544" spans="6:19">
      <c r="F1544" s="59"/>
      <c r="G1544" s="203"/>
      <c r="H1544" s="204"/>
      <c r="I1544" s="205"/>
      <c r="J1544" s="206"/>
      <c r="K1544" s="204"/>
      <c r="L1544" s="207"/>
      <c r="M1544" s="204"/>
      <c r="N1544" s="207"/>
      <c r="O1544" s="204"/>
      <c r="P1544" s="204"/>
      <c r="Q1544" s="208"/>
      <c r="S1544" s="59"/>
    </row>
    <row r="1545" spans="6:19">
      <c r="F1545" s="59"/>
      <c r="G1545" s="203"/>
      <c r="H1545" s="204"/>
      <c r="I1545" s="205"/>
      <c r="J1545" s="206"/>
      <c r="K1545" s="204"/>
      <c r="L1545" s="207"/>
      <c r="M1545" s="204"/>
      <c r="N1545" s="207"/>
      <c r="O1545" s="204"/>
      <c r="P1545" s="204"/>
      <c r="Q1545" s="208"/>
      <c r="S1545" s="59"/>
    </row>
    <row r="1546" spans="6:19">
      <c r="F1546" s="59"/>
      <c r="G1546" s="203"/>
      <c r="H1546" s="204"/>
      <c r="I1546" s="205"/>
      <c r="J1546" s="206"/>
      <c r="K1546" s="204"/>
      <c r="L1546" s="207"/>
      <c r="M1546" s="204"/>
      <c r="N1546" s="207"/>
      <c r="O1546" s="204"/>
      <c r="P1546" s="204"/>
      <c r="Q1546" s="208"/>
      <c r="S1546" s="59"/>
    </row>
    <row r="1547" spans="6:19">
      <c r="F1547" s="59"/>
      <c r="G1547" s="203"/>
      <c r="H1547" s="204"/>
      <c r="I1547" s="205"/>
      <c r="J1547" s="206"/>
      <c r="K1547" s="204"/>
      <c r="L1547" s="207"/>
      <c r="M1547" s="204"/>
      <c r="N1547" s="207"/>
      <c r="O1547" s="204"/>
      <c r="P1547" s="204"/>
      <c r="Q1547" s="208"/>
      <c r="S1547" s="59"/>
    </row>
    <row r="1548" spans="6:19">
      <c r="F1548" s="59"/>
      <c r="G1548" s="203"/>
      <c r="H1548" s="204"/>
      <c r="I1548" s="205"/>
      <c r="J1548" s="206"/>
      <c r="K1548" s="204"/>
      <c r="L1548" s="207"/>
      <c r="M1548" s="204"/>
      <c r="N1548" s="207"/>
      <c r="O1548" s="204"/>
      <c r="P1548" s="204"/>
      <c r="Q1548" s="208"/>
      <c r="S1548" s="59"/>
    </row>
    <row r="1549" spans="6:19">
      <c r="F1549" s="59"/>
      <c r="G1549" s="203"/>
      <c r="H1549" s="204"/>
      <c r="I1549" s="205"/>
      <c r="J1549" s="206"/>
      <c r="K1549" s="204"/>
      <c r="L1549" s="207"/>
      <c r="M1549" s="204"/>
      <c r="N1549" s="207"/>
      <c r="O1549" s="204"/>
      <c r="P1549" s="204"/>
      <c r="Q1549" s="208"/>
      <c r="S1549" s="59"/>
    </row>
    <row r="1550" spans="6:19">
      <c r="F1550" s="59"/>
      <c r="G1550" s="203"/>
      <c r="H1550" s="204"/>
      <c r="I1550" s="205"/>
      <c r="J1550" s="206"/>
      <c r="K1550" s="204"/>
      <c r="L1550" s="207"/>
      <c r="M1550" s="204"/>
      <c r="N1550" s="207"/>
      <c r="O1550" s="204"/>
      <c r="P1550" s="204"/>
      <c r="Q1550" s="208"/>
      <c r="S1550" s="59"/>
    </row>
    <row r="1551" spans="6:19">
      <c r="F1551" s="59"/>
      <c r="G1551" s="203"/>
      <c r="H1551" s="204"/>
      <c r="I1551" s="205"/>
      <c r="J1551" s="206"/>
      <c r="K1551" s="204"/>
      <c r="L1551" s="207"/>
      <c r="M1551" s="204"/>
      <c r="N1551" s="207"/>
      <c r="O1551" s="204"/>
      <c r="P1551" s="204"/>
      <c r="Q1551" s="208"/>
      <c r="S1551" s="59"/>
    </row>
    <row r="1552" spans="6:19">
      <c r="F1552" s="59"/>
      <c r="G1552" s="203"/>
      <c r="H1552" s="204"/>
      <c r="I1552" s="205"/>
      <c r="J1552" s="206"/>
      <c r="K1552" s="204"/>
      <c r="L1552" s="207"/>
      <c r="M1552" s="204"/>
      <c r="N1552" s="207"/>
      <c r="O1552" s="204"/>
      <c r="P1552" s="204"/>
      <c r="Q1552" s="208"/>
      <c r="S1552" s="59"/>
    </row>
    <row r="1553" spans="6:19">
      <c r="F1553" s="59"/>
      <c r="G1553" s="203"/>
      <c r="H1553" s="204"/>
      <c r="I1553" s="205"/>
      <c r="J1553" s="206"/>
      <c r="K1553" s="204"/>
      <c r="L1553" s="207"/>
      <c r="M1553" s="204"/>
      <c r="N1553" s="207"/>
      <c r="O1553" s="204"/>
      <c r="P1553" s="204"/>
      <c r="Q1553" s="208"/>
      <c r="S1553" s="59"/>
    </row>
    <row r="1554" spans="6:19">
      <c r="F1554" s="59"/>
      <c r="G1554" s="203"/>
      <c r="H1554" s="204"/>
      <c r="I1554" s="205"/>
      <c r="J1554" s="206"/>
      <c r="K1554" s="204"/>
      <c r="L1554" s="207"/>
      <c r="M1554" s="204"/>
      <c r="N1554" s="207"/>
      <c r="O1554" s="204"/>
      <c r="P1554" s="204"/>
      <c r="Q1554" s="208"/>
      <c r="S1554" s="59"/>
    </row>
    <row r="1555" spans="6:19">
      <c r="F1555" s="59"/>
      <c r="G1555" s="203"/>
      <c r="H1555" s="204"/>
      <c r="I1555" s="205"/>
      <c r="J1555" s="206"/>
      <c r="K1555" s="204"/>
      <c r="L1555" s="207"/>
      <c r="M1555" s="204"/>
      <c r="N1555" s="207"/>
      <c r="O1555" s="204"/>
      <c r="P1555" s="204"/>
      <c r="Q1555" s="208"/>
      <c r="S1555" s="59"/>
    </row>
    <row r="1556" spans="6:19">
      <c r="F1556" s="59"/>
      <c r="G1556" s="203"/>
      <c r="H1556" s="204"/>
      <c r="I1556" s="205"/>
      <c r="J1556" s="206"/>
      <c r="K1556" s="204"/>
      <c r="L1556" s="207"/>
      <c r="M1556" s="204"/>
      <c r="N1556" s="207"/>
      <c r="O1556" s="204"/>
      <c r="P1556" s="204"/>
      <c r="Q1556" s="208"/>
      <c r="S1556" s="59"/>
    </row>
    <row r="1557" spans="6:19">
      <c r="F1557" s="59"/>
      <c r="G1557" s="203"/>
      <c r="H1557" s="204"/>
      <c r="I1557" s="205"/>
      <c r="J1557" s="206"/>
      <c r="K1557" s="204"/>
      <c r="L1557" s="207"/>
      <c r="M1557" s="204"/>
      <c r="N1557" s="207"/>
      <c r="O1557" s="204"/>
      <c r="P1557" s="204"/>
      <c r="Q1557" s="208"/>
      <c r="S1557" s="59"/>
    </row>
    <row r="1558" spans="6:19">
      <c r="F1558" s="59"/>
      <c r="G1558" s="203"/>
      <c r="H1558" s="204"/>
      <c r="I1558" s="205"/>
      <c r="J1558" s="206"/>
      <c r="K1558" s="204"/>
      <c r="L1558" s="207"/>
      <c r="M1558" s="204"/>
      <c r="N1558" s="207"/>
      <c r="O1558" s="204"/>
      <c r="P1558" s="204"/>
      <c r="Q1558" s="208"/>
      <c r="S1558" s="59"/>
    </row>
    <row r="1559" spans="6:19">
      <c r="F1559" s="59"/>
      <c r="G1559" s="203"/>
      <c r="H1559" s="204"/>
      <c r="I1559" s="205"/>
      <c r="J1559" s="206"/>
      <c r="K1559" s="204"/>
      <c r="L1559" s="207"/>
      <c r="M1559" s="204"/>
      <c r="N1559" s="207"/>
      <c r="O1559" s="204"/>
      <c r="P1559" s="204"/>
      <c r="Q1559" s="208"/>
      <c r="S1559" s="59"/>
    </row>
    <row r="1560" spans="6:19">
      <c r="F1560" s="59"/>
      <c r="G1560" s="203"/>
      <c r="H1560" s="204"/>
      <c r="I1560" s="205"/>
      <c r="J1560" s="206"/>
      <c r="K1560" s="204"/>
      <c r="L1560" s="207"/>
      <c r="M1560" s="204"/>
      <c r="N1560" s="207"/>
      <c r="O1560" s="204"/>
      <c r="P1560" s="204"/>
      <c r="Q1560" s="208"/>
      <c r="S1560" s="59"/>
    </row>
    <row r="1561" spans="6:19">
      <c r="F1561" s="59"/>
      <c r="G1561" s="203"/>
      <c r="H1561" s="204"/>
      <c r="I1561" s="205"/>
      <c r="J1561" s="206"/>
      <c r="K1561" s="204"/>
      <c r="L1561" s="207"/>
      <c r="M1561" s="204"/>
      <c r="N1561" s="207"/>
      <c r="O1561" s="204"/>
      <c r="P1561" s="204"/>
      <c r="Q1561" s="208"/>
      <c r="S1561" s="59"/>
    </row>
    <row r="1562" spans="6:19">
      <c r="F1562" s="59"/>
      <c r="G1562" s="203"/>
      <c r="H1562" s="204"/>
      <c r="I1562" s="205"/>
      <c r="J1562" s="206"/>
      <c r="K1562" s="204"/>
      <c r="L1562" s="207"/>
      <c r="M1562" s="204"/>
      <c r="N1562" s="207"/>
      <c r="O1562" s="204"/>
      <c r="P1562" s="204"/>
      <c r="Q1562" s="208"/>
      <c r="S1562" s="59"/>
    </row>
    <row r="1563" spans="6:19">
      <c r="F1563" s="59"/>
      <c r="G1563" s="203"/>
      <c r="H1563" s="204"/>
      <c r="I1563" s="205"/>
      <c r="J1563" s="206"/>
      <c r="K1563" s="204"/>
      <c r="L1563" s="207"/>
      <c r="M1563" s="204"/>
      <c r="N1563" s="207"/>
      <c r="O1563" s="204"/>
      <c r="P1563" s="204"/>
      <c r="Q1563" s="208"/>
      <c r="S1563" s="59"/>
    </row>
    <row r="1564" spans="6:19">
      <c r="G1564" s="203"/>
      <c r="H1564" s="204"/>
      <c r="I1564" s="205"/>
      <c r="J1564" s="206"/>
      <c r="K1564" s="204"/>
      <c r="L1564" s="207"/>
      <c r="M1564" s="204"/>
      <c r="N1564" s="207"/>
      <c r="O1564" s="204"/>
      <c r="P1564" s="204"/>
      <c r="Q1564" s="208"/>
      <c r="S1564" s="59"/>
    </row>
    <row r="1565" spans="6:19">
      <c r="G1565" s="203"/>
      <c r="H1565" s="204"/>
      <c r="I1565" s="205"/>
      <c r="J1565" s="206"/>
      <c r="K1565" s="204"/>
      <c r="L1565" s="207"/>
      <c r="M1565" s="204"/>
      <c r="N1565" s="207"/>
      <c r="O1565" s="204"/>
      <c r="P1565" s="204"/>
      <c r="Q1565" s="208"/>
      <c r="S1565" s="59"/>
    </row>
    <row r="1566" spans="6:19">
      <c r="G1566" s="203"/>
      <c r="H1566" s="204"/>
      <c r="I1566" s="205"/>
      <c r="J1566" s="206"/>
      <c r="K1566" s="204"/>
      <c r="L1566" s="207"/>
      <c r="M1566" s="204"/>
      <c r="N1566" s="207"/>
      <c r="O1566" s="204"/>
      <c r="P1566" s="204"/>
      <c r="Q1566" s="208"/>
      <c r="S1566" s="59"/>
    </row>
    <row r="1567" spans="6:19">
      <c r="G1567" s="203"/>
      <c r="H1567" s="204"/>
      <c r="I1567" s="205"/>
      <c r="J1567" s="206"/>
      <c r="K1567" s="204"/>
      <c r="L1567" s="207"/>
      <c r="M1567" s="204"/>
      <c r="N1567" s="207"/>
      <c r="O1567" s="204"/>
      <c r="P1567" s="204"/>
      <c r="Q1567" s="208"/>
      <c r="S1567" s="59"/>
    </row>
    <row r="1568" spans="6:19">
      <c r="G1568" s="203"/>
      <c r="H1568" s="204"/>
      <c r="I1568" s="205"/>
      <c r="J1568" s="206"/>
      <c r="K1568" s="204"/>
      <c r="L1568" s="207"/>
      <c r="M1568" s="204"/>
      <c r="N1568" s="207"/>
      <c r="O1568" s="204"/>
      <c r="P1568" s="204"/>
      <c r="Q1568" s="208"/>
      <c r="S1568" s="59"/>
    </row>
  </sheetData>
  <mergeCells count="160">
    <mergeCell ref="A189:F189"/>
    <mergeCell ref="G189:R189"/>
    <mergeCell ref="A190:F191"/>
    <mergeCell ref="G190:H190"/>
    <mergeCell ref="J190:M190"/>
    <mergeCell ref="J191:M191"/>
    <mergeCell ref="D177:E177"/>
    <mergeCell ref="D178:E178"/>
    <mergeCell ref="B179:B183"/>
    <mergeCell ref="D184:E184"/>
    <mergeCell ref="D185:E185"/>
    <mergeCell ref="G188:T188"/>
    <mergeCell ref="D150:E150"/>
    <mergeCell ref="D153:E153"/>
    <mergeCell ref="D154:E154"/>
    <mergeCell ref="A155:A187"/>
    <mergeCell ref="D155:E155"/>
    <mergeCell ref="D158:E158"/>
    <mergeCell ref="D160:E160"/>
    <mergeCell ref="D164:E164"/>
    <mergeCell ref="D165:E165"/>
    <mergeCell ref="D166:E166"/>
    <mergeCell ref="D167:E167"/>
    <mergeCell ref="D168:E168"/>
    <mergeCell ref="D169:E169"/>
    <mergeCell ref="B170:B176"/>
    <mergeCell ref="D170:E170"/>
    <mergeCell ref="D171:E171"/>
    <mergeCell ref="D172:E172"/>
    <mergeCell ref="C173:C176"/>
    <mergeCell ref="D173:D176"/>
    <mergeCell ref="B143:B149"/>
    <mergeCell ref="D143:E143"/>
    <mergeCell ref="C144:C145"/>
    <mergeCell ref="D146:E146"/>
    <mergeCell ref="C147:C148"/>
    <mergeCell ref="D149:E149"/>
    <mergeCell ref="D131:E131"/>
    <mergeCell ref="D132:E132"/>
    <mergeCell ref="D133:E133"/>
    <mergeCell ref="C134:C141"/>
    <mergeCell ref="D139:D141"/>
    <mergeCell ref="D142:E142"/>
    <mergeCell ref="C125:E125"/>
    <mergeCell ref="D126:E126"/>
    <mergeCell ref="D127:E127"/>
    <mergeCell ref="D128:E128"/>
    <mergeCell ref="D129:E129"/>
    <mergeCell ref="D130:E130"/>
    <mergeCell ref="C116:C123"/>
    <mergeCell ref="D116:E116"/>
    <mergeCell ref="D119:E119"/>
    <mergeCell ref="D122:E122"/>
    <mergeCell ref="D123:E123"/>
    <mergeCell ref="D124:E124"/>
    <mergeCell ref="D111:E111"/>
    <mergeCell ref="C112:C114"/>
    <mergeCell ref="D112:E112"/>
    <mergeCell ref="D113:E113"/>
    <mergeCell ref="D114:E114"/>
    <mergeCell ref="D115:E115"/>
    <mergeCell ref="D103:E103"/>
    <mergeCell ref="C104:C110"/>
    <mergeCell ref="D104:E104"/>
    <mergeCell ref="D105:D106"/>
    <mergeCell ref="D107:E107"/>
    <mergeCell ref="D108:E108"/>
    <mergeCell ref="D109:E109"/>
    <mergeCell ref="D110:E110"/>
    <mergeCell ref="C97:E97"/>
    <mergeCell ref="D98:E98"/>
    <mergeCell ref="D99:E99"/>
    <mergeCell ref="D100:E100"/>
    <mergeCell ref="C101:C102"/>
    <mergeCell ref="D101:E101"/>
    <mergeCell ref="D102:E102"/>
    <mergeCell ref="D91:E91"/>
    <mergeCell ref="D92:E92"/>
    <mergeCell ref="D93:E93"/>
    <mergeCell ref="D94:E94"/>
    <mergeCell ref="D95:E95"/>
    <mergeCell ref="D96:E96"/>
    <mergeCell ref="D79:E79"/>
    <mergeCell ref="D80:E80"/>
    <mergeCell ref="C81:C88"/>
    <mergeCell ref="D89:E89"/>
    <mergeCell ref="C90:E90"/>
    <mergeCell ref="D68:E68"/>
    <mergeCell ref="C69:C72"/>
    <mergeCell ref="D73:E73"/>
    <mergeCell ref="D74:E74"/>
    <mergeCell ref="C75:C77"/>
    <mergeCell ref="D75:E75"/>
    <mergeCell ref="D76:E76"/>
    <mergeCell ref="D77:E77"/>
    <mergeCell ref="B40:E40"/>
    <mergeCell ref="A41:A149"/>
    <mergeCell ref="C41:E41"/>
    <mergeCell ref="B42:B141"/>
    <mergeCell ref="C42:E42"/>
    <mergeCell ref="D43:E43"/>
    <mergeCell ref="D44:E44"/>
    <mergeCell ref="D45:E45"/>
    <mergeCell ref="C46:C47"/>
    <mergeCell ref="D48:E48"/>
    <mergeCell ref="D56:E56"/>
    <mergeCell ref="D57:E57"/>
    <mergeCell ref="D58:E58"/>
    <mergeCell ref="D59:E59"/>
    <mergeCell ref="D61:E61"/>
    <mergeCell ref="C62:C67"/>
    <mergeCell ref="D65:D67"/>
    <mergeCell ref="D49:E49"/>
    <mergeCell ref="D50:E50"/>
    <mergeCell ref="D51:E51"/>
    <mergeCell ref="D52:E52"/>
    <mergeCell ref="D53:E53"/>
    <mergeCell ref="C54:C55"/>
    <mergeCell ref="D78:E78"/>
    <mergeCell ref="B12:C12"/>
    <mergeCell ref="D12:E12"/>
    <mergeCell ref="D13:E13"/>
    <mergeCell ref="A14:A39"/>
    <mergeCell ref="D14:E14"/>
    <mergeCell ref="B15:B33"/>
    <mergeCell ref="D15:E15"/>
    <mergeCell ref="C16:C19"/>
    <mergeCell ref="D20:E20"/>
    <mergeCell ref="D21:E21"/>
    <mergeCell ref="B35:B39"/>
    <mergeCell ref="D35:E35"/>
    <mergeCell ref="D36:E36"/>
    <mergeCell ref="D37:E37"/>
    <mergeCell ref="D38:E38"/>
    <mergeCell ref="D39:E39"/>
    <mergeCell ref="C22:C23"/>
    <mergeCell ref="D24:E24"/>
    <mergeCell ref="D25:E25"/>
    <mergeCell ref="D26:E26"/>
    <mergeCell ref="C27:C33"/>
    <mergeCell ref="D34:E34"/>
    <mergeCell ref="K11:L11"/>
    <mergeCell ref="M11:N11"/>
    <mergeCell ref="O11:P11"/>
    <mergeCell ref="A9:C11"/>
    <mergeCell ref="D9:E11"/>
    <mergeCell ref="F9:F11"/>
    <mergeCell ref="G9:G10"/>
    <mergeCell ref="H9:J9"/>
    <mergeCell ref="K9:R9"/>
    <mergeCell ref="N1:R1"/>
    <mergeCell ref="N2:T2"/>
    <mergeCell ref="N3:R3"/>
    <mergeCell ref="A5:S6"/>
    <mergeCell ref="A7:Q7"/>
    <mergeCell ref="A8:T8"/>
    <mergeCell ref="S9:S10"/>
    <mergeCell ref="T9:T10"/>
    <mergeCell ref="H10:J10"/>
    <mergeCell ref="K10:R10"/>
  </mergeCells>
  <printOptions horizontalCentered="1" verticalCentered="1"/>
  <pageMargins left="0" right="0" top="0" bottom="0" header="0" footer="0"/>
  <pageSetup paperSize="9" scale="54" orientation="landscape" horizontalDpi="300" verticalDpi="300" r:id="rId1"/>
  <headerFooter>
    <oddFooter>Pagina &amp;P</oddFooter>
  </headerFooter>
  <rowBreaks count="5" manualBreakCount="5">
    <brk id="39" max="16383" man="1"/>
    <brk id="67" max="16383" man="1"/>
    <brk id="96" max="16383" man="1"/>
    <brk id="124" max="16383" man="1"/>
    <brk id="14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J21"/>
  <sheetViews>
    <sheetView zoomScaleNormal="100" workbookViewId="0">
      <selection activeCell="L8" sqref="L8"/>
    </sheetView>
  </sheetViews>
  <sheetFormatPr defaultRowHeight="15"/>
  <cols>
    <col min="1" max="1" width="9.140625" style="51"/>
    <col min="2" max="2" width="20.85546875" style="51" customWidth="1"/>
    <col min="3" max="3" width="14.42578125" style="51" customWidth="1"/>
    <col min="4" max="4" width="15.42578125" style="51" customWidth="1"/>
    <col min="5" max="5" width="11.5703125" style="51" customWidth="1"/>
    <col min="6" max="6" width="19.28515625" style="51" customWidth="1"/>
    <col min="7" max="7" width="20.140625" style="51" customWidth="1"/>
    <col min="8" max="8" width="10.5703125" style="51" customWidth="1"/>
    <col min="9" max="16384" width="9.140625" style="51"/>
  </cols>
  <sheetData>
    <row r="1" spans="1:10">
      <c r="A1" s="1" t="s">
        <v>0</v>
      </c>
      <c r="G1" s="2" t="s">
        <v>340</v>
      </c>
      <c r="H1" s="2"/>
      <c r="I1" s="2"/>
      <c r="J1" s="2"/>
    </row>
    <row r="2" spans="1:10">
      <c r="A2" s="1" t="s">
        <v>2</v>
      </c>
      <c r="G2" s="266" t="s">
        <v>428</v>
      </c>
      <c r="H2" s="2"/>
      <c r="I2" s="2"/>
      <c r="J2" s="2"/>
    </row>
    <row r="3" spans="1:10">
      <c r="A3" s="1" t="s">
        <v>3</v>
      </c>
      <c r="G3" s="266" t="s">
        <v>426</v>
      </c>
      <c r="H3" s="2"/>
      <c r="I3" s="2"/>
      <c r="J3" s="2"/>
    </row>
    <row r="4" spans="1:10">
      <c r="A4" s="1" t="s">
        <v>5</v>
      </c>
      <c r="F4" s="2"/>
      <c r="G4" s="2"/>
      <c r="H4" s="2"/>
      <c r="I4" s="2"/>
      <c r="J4" s="2"/>
    </row>
    <row r="5" spans="1:10">
      <c r="A5" s="1"/>
    </row>
    <row r="6" spans="1:10" ht="15.75">
      <c r="B6" s="342" t="s">
        <v>341</v>
      </c>
      <c r="C6" s="342"/>
      <c r="D6" s="342"/>
      <c r="E6" s="342"/>
      <c r="F6" s="342"/>
      <c r="G6" s="342"/>
      <c r="H6" s="342"/>
    </row>
    <row r="8" spans="1:10" ht="16.5" thickBot="1">
      <c r="H8" s="215" t="s">
        <v>342</v>
      </c>
    </row>
    <row r="9" spans="1:10" ht="16.5" thickBot="1">
      <c r="A9" s="216" t="s">
        <v>343</v>
      </c>
      <c r="B9" s="343" t="s">
        <v>344</v>
      </c>
      <c r="C9" s="345" t="s">
        <v>345</v>
      </c>
      <c r="D9" s="346"/>
      <c r="E9" s="347" t="s">
        <v>346</v>
      </c>
      <c r="F9" s="349" t="s">
        <v>347</v>
      </c>
      <c r="G9" s="346"/>
      <c r="H9" s="347" t="s">
        <v>348</v>
      </c>
    </row>
    <row r="10" spans="1:10" ht="16.5" thickBot="1">
      <c r="A10" s="217" t="s">
        <v>349</v>
      </c>
      <c r="B10" s="344"/>
      <c r="C10" s="218" t="s">
        <v>117</v>
      </c>
      <c r="D10" s="218" t="s">
        <v>350</v>
      </c>
      <c r="E10" s="348"/>
      <c r="F10" s="219" t="s">
        <v>117</v>
      </c>
      <c r="G10" s="219" t="s">
        <v>350</v>
      </c>
      <c r="H10" s="348"/>
    </row>
    <row r="11" spans="1:10" ht="16.5" thickBot="1">
      <c r="A11" s="220">
        <v>0</v>
      </c>
      <c r="B11" s="221">
        <v>1</v>
      </c>
      <c r="C11" s="222">
        <v>2</v>
      </c>
      <c r="D11" s="223">
        <v>3</v>
      </c>
      <c r="E11" s="221">
        <v>4</v>
      </c>
      <c r="F11" s="223">
        <v>5</v>
      </c>
      <c r="G11" s="223">
        <v>6</v>
      </c>
      <c r="H11" s="224">
        <v>7</v>
      </c>
    </row>
    <row r="12" spans="1:10" ht="51.75" customHeight="1">
      <c r="A12" s="225" t="s">
        <v>351</v>
      </c>
      <c r="B12" s="226" t="s">
        <v>352</v>
      </c>
      <c r="C12" s="227">
        <f>C13+C14</f>
        <v>2999.38</v>
      </c>
      <c r="D12" s="227">
        <f>D13+D14</f>
        <v>2495.14</v>
      </c>
      <c r="E12" s="228">
        <f>(D12/C12)*100%</f>
        <v>0.83188525628629906</v>
      </c>
      <c r="F12" s="227">
        <f>F13+F14</f>
        <v>3041.2999999999997</v>
      </c>
      <c r="G12" s="227">
        <f>G13+G14</f>
        <v>2425.52</v>
      </c>
      <c r="H12" s="229">
        <f>(G12/F12)*100%</f>
        <v>0.79752737316279232</v>
      </c>
    </row>
    <row r="13" spans="1:10" ht="30">
      <c r="A13" s="230">
        <v>1</v>
      </c>
      <c r="B13" s="231" t="s">
        <v>353</v>
      </c>
      <c r="C13" s="232">
        <v>2999.38</v>
      </c>
      <c r="D13" s="232">
        <v>2495.04</v>
      </c>
      <c r="E13" s="233">
        <f>(D13/C13)*100%</f>
        <v>0.83185191606265285</v>
      </c>
      <c r="F13" s="232">
        <v>3041.2</v>
      </c>
      <c r="G13" s="232">
        <v>2425.44</v>
      </c>
      <c r="H13" s="234">
        <f>(G13/F13)*100%</f>
        <v>0.79752729185847693</v>
      </c>
    </row>
    <row r="14" spans="1:10">
      <c r="A14" s="235" t="s">
        <v>354</v>
      </c>
      <c r="B14" s="236" t="s">
        <v>26</v>
      </c>
      <c r="C14" s="232">
        <v>0</v>
      </c>
      <c r="D14" s="232">
        <v>0.1</v>
      </c>
      <c r="E14" s="233">
        <v>0</v>
      </c>
      <c r="F14" s="232">
        <v>0.1</v>
      </c>
      <c r="G14" s="232">
        <v>0.08</v>
      </c>
      <c r="H14" s="237"/>
    </row>
    <row r="19" spans="2:10" ht="15" customHeight="1">
      <c r="B19" s="350" t="s">
        <v>355</v>
      </c>
      <c r="C19" s="350"/>
      <c r="E19" s="304" t="s">
        <v>356</v>
      </c>
      <c r="F19" s="304"/>
      <c r="G19" s="304"/>
      <c r="H19" s="238"/>
      <c r="I19" s="238"/>
      <c r="J19" s="238"/>
    </row>
    <row r="20" spans="2:10">
      <c r="E20" s="304" t="s">
        <v>357</v>
      </c>
      <c r="F20" s="304"/>
      <c r="G20" s="304"/>
      <c r="H20" s="238"/>
      <c r="I20" s="238"/>
      <c r="J20" s="238"/>
    </row>
    <row r="21" spans="2:10">
      <c r="B21" s="351" t="s">
        <v>107</v>
      </c>
      <c r="C21" s="351"/>
      <c r="E21" s="351" t="s">
        <v>358</v>
      </c>
      <c r="F21" s="351"/>
      <c r="G21" s="351"/>
    </row>
  </sheetData>
  <mergeCells count="11">
    <mergeCell ref="B19:C19"/>
    <mergeCell ref="E19:G19"/>
    <mergeCell ref="E20:G20"/>
    <mergeCell ref="B21:C21"/>
    <mergeCell ref="E21:G21"/>
    <mergeCell ref="B6:H6"/>
    <mergeCell ref="B9:B10"/>
    <mergeCell ref="C9:D9"/>
    <mergeCell ref="E9:E10"/>
    <mergeCell ref="F9:G9"/>
    <mergeCell ref="H9:H10"/>
  </mergeCells>
  <printOptions horizontalCentered="1" verticalCentered="1"/>
  <pageMargins left="0" right="0" top="0" bottom="0" header="0" footer="0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E73"/>
  <sheetViews>
    <sheetView view="pageBreakPreview" zoomScaleNormal="100" zoomScaleSheetLayoutView="100" workbookViewId="0">
      <selection activeCell="G1" sqref="G1"/>
    </sheetView>
  </sheetViews>
  <sheetFormatPr defaultRowHeight="15"/>
  <cols>
    <col min="1" max="1" width="3.28515625" style="50" customWidth="1"/>
    <col min="2" max="2" width="3.42578125" style="50" customWidth="1"/>
    <col min="3" max="3" width="76.85546875" style="50" customWidth="1"/>
    <col min="4" max="4" width="10.28515625" style="50" customWidth="1"/>
    <col min="5" max="5" width="23.5703125" style="240" customWidth="1"/>
    <col min="6" max="6" width="22.85546875" style="50" customWidth="1"/>
    <col min="7" max="7" width="22.140625" style="240" customWidth="1"/>
    <col min="8" max="11" width="12.140625" style="240" hidden="1" customWidth="1"/>
    <col min="12" max="13" width="8.28515625" style="50" hidden="1" customWidth="1"/>
    <col min="14" max="16384" width="9.140625" style="50"/>
  </cols>
  <sheetData>
    <row r="1" spans="1:31">
      <c r="A1" s="239" t="s">
        <v>0</v>
      </c>
      <c r="G1" s="268" t="s">
        <v>359</v>
      </c>
      <c r="H1" s="239"/>
      <c r="I1" s="239"/>
      <c r="J1" s="239"/>
      <c r="K1" s="239"/>
      <c r="L1" s="239"/>
      <c r="M1" s="239"/>
    </row>
    <row r="2" spans="1:31">
      <c r="A2" s="239" t="s">
        <v>2</v>
      </c>
      <c r="G2" s="270" t="s">
        <v>427</v>
      </c>
      <c r="H2" s="239"/>
      <c r="I2" s="239"/>
      <c r="J2" s="239"/>
      <c r="K2" s="239"/>
      <c r="L2" s="239"/>
      <c r="M2" s="239"/>
    </row>
    <row r="3" spans="1:31">
      <c r="A3" s="239" t="s">
        <v>3</v>
      </c>
      <c r="G3" s="270" t="s">
        <v>429</v>
      </c>
      <c r="H3" s="239"/>
      <c r="I3" s="239"/>
      <c r="J3" s="239"/>
      <c r="K3" s="239"/>
      <c r="L3" s="239"/>
      <c r="M3" s="239"/>
    </row>
    <row r="4" spans="1:31">
      <c r="A4" s="239" t="s">
        <v>5</v>
      </c>
    </row>
    <row r="5" spans="1:31" ht="15.75">
      <c r="A5" s="352" t="s">
        <v>360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</row>
    <row r="6" spans="1:31" ht="18" customHeight="1">
      <c r="A6" s="353">
        <v>2020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</row>
    <row r="7" spans="1:31" ht="15" customHeight="1">
      <c r="A7" s="354" t="s">
        <v>8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</row>
    <row r="8" spans="1:31" ht="25.5" customHeight="1">
      <c r="A8" s="355"/>
      <c r="B8" s="355"/>
      <c r="C8" s="355" t="s">
        <v>9</v>
      </c>
      <c r="D8" s="355" t="s">
        <v>361</v>
      </c>
      <c r="E8" s="356" t="s">
        <v>362</v>
      </c>
      <c r="F8" s="357"/>
      <c r="G8" s="355" t="s">
        <v>363</v>
      </c>
      <c r="H8" s="355"/>
      <c r="I8" s="355"/>
      <c r="J8" s="355"/>
      <c r="K8" s="355"/>
      <c r="L8" s="355"/>
      <c r="M8" s="355"/>
    </row>
    <row r="9" spans="1:31" ht="14.25" customHeight="1">
      <c r="A9" s="355"/>
      <c r="B9" s="355"/>
      <c r="C9" s="355"/>
      <c r="D9" s="355"/>
      <c r="E9" s="358" t="s">
        <v>117</v>
      </c>
      <c r="F9" s="362" t="s">
        <v>364</v>
      </c>
      <c r="G9" s="364" t="s">
        <v>365</v>
      </c>
      <c r="H9" s="365" t="s">
        <v>133</v>
      </c>
      <c r="I9" s="366"/>
      <c r="J9" s="366"/>
      <c r="K9" s="367"/>
      <c r="L9" s="241" t="s">
        <v>366</v>
      </c>
      <c r="M9" s="241" t="s">
        <v>366</v>
      </c>
    </row>
    <row r="10" spans="1:31" ht="21" customHeight="1">
      <c r="A10" s="355"/>
      <c r="B10" s="355"/>
      <c r="C10" s="355"/>
      <c r="D10" s="355"/>
      <c r="E10" s="359"/>
      <c r="F10" s="363"/>
      <c r="G10" s="364"/>
      <c r="H10" s="368"/>
      <c r="I10" s="369"/>
      <c r="J10" s="369"/>
      <c r="K10" s="370"/>
      <c r="L10" s="241" t="s">
        <v>367</v>
      </c>
      <c r="M10" s="241" t="s">
        <v>368</v>
      </c>
    </row>
    <row r="11" spans="1:31" s="243" customFormat="1">
      <c r="A11" s="242">
        <v>0</v>
      </c>
      <c r="B11" s="242">
        <v>1</v>
      </c>
      <c r="C11" s="242">
        <v>2</v>
      </c>
      <c r="D11" s="242">
        <v>3</v>
      </c>
      <c r="E11" s="242">
        <v>4</v>
      </c>
      <c r="F11" s="242">
        <v>5</v>
      </c>
      <c r="G11" s="242">
        <v>6</v>
      </c>
      <c r="H11" s="242" t="s">
        <v>132</v>
      </c>
      <c r="I11" s="242" t="s">
        <v>134</v>
      </c>
      <c r="J11" s="242" t="s">
        <v>135</v>
      </c>
      <c r="K11" s="242" t="s">
        <v>369</v>
      </c>
      <c r="L11" s="242">
        <v>7</v>
      </c>
      <c r="M11" s="242">
        <v>8</v>
      </c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</row>
    <row r="12" spans="1:31" ht="15.75">
      <c r="A12" s="241" t="s">
        <v>19</v>
      </c>
      <c r="B12" s="244"/>
      <c r="C12" s="245" t="s">
        <v>87</v>
      </c>
      <c r="D12" s="245"/>
      <c r="E12" s="246">
        <f t="shared" ref="E12:M12" si="0">E13</f>
        <v>502.5</v>
      </c>
      <c r="F12" s="246">
        <f t="shared" si="0"/>
        <v>80.52</v>
      </c>
      <c r="G12" s="246">
        <f t="shared" si="0"/>
        <v>460.5</v>
      </c>
      <c r="H12" s="246">
        <f t="shared" si="0"/>
        <v>0</v>
      </c>
      <c r="I12" s="246">
        <f t="shared" si="0"/>
        <v>0</v>
      </c>
      <c r="J12" s="246">
        <f t="shared" si="0"/>
        <v>0</v>
      </c>
      <c r="K12" s="246">
        <f t="shared" si="0"/>
        <v>0</v>
      </c>
      <c r="L12" s="247">
        <f t="shared" si="0"/>
        <v>0</v>
      </c>
      <c r="M12" s="247">
        <f t="shared" si="0"/>
        <v>0</v>
      </c>
    </row>
    <row r="13" spans="1:31" ht="15.75">
      <c r="A13" s="241"/>
      <c r="B13" s="244">
        <v>1</v>
      </c>
      <c r="C13" s="245" t="s">
        <v>370</v>
      </c>
      <c r="D13" s="245"/>
      <c r="E13" s="246">
        <f t="shared" ref="E13:K13" si="1">E14+E15+E16</f>
        <v>502.5</v>
      </c>
      <c r="F13" s="246">
        <f t="shared" si="1"/>
        <v>80.52</v>
      </c>
      <c r="G13" s="246">
        <f t="shared" si="1"/>
        <v>460.5</v>
      </c>
      <c r="H13" s="246">
        <f t="shared" si="1"/>
        <v>0</v>
      </c>
      <c r="I13" s="246">
        <f t="shared" si="1"/>
        <v>0</v>
      </c>
      <c r="J13" s="246">
        <f t="shared" si="1"/>
        <v>0</v>
      </c>
      <c r="K13" s="246">
        <f t="shared" si="1"/>
        <v>0</v>
      </c>
      <c r="L13" s="246">
        <f>L14+L15</f>
        <v>0</v>
      </c>
      <c r="M13" s="246">
        <f>M14+M15</f>
        <v>0</v>
      </c>
    </row>
    <row r="14" spans="1:31" ht="15.75">
      <c r="A14" s="241"/>
      <c r="B14" s="244"/>
      <c r="C14" s="245" t="s">
        <v>371</v>
      </c>
      <c r="D14" s="245"/>
      <c r="E14" s="246">
        <v>150</v>
      </c>
      <c r="F14" s="246">
        <v>0</v>
      </c>
      <c r="G14" s="246">
        <v>110</v>
      </c>
      <c r="H14" s="246">
        <v>0</v>
      </c>
      <c r="I14" s="246">
        <v>0</v>
      </c>
      <c r="J14" s="246">
        <v>0</v>
      </c>
      <c r="K14" s="246">
        <v>0</v>
      </c>
      <c r="L14" s="246">
        <v>0</v>
      </c>
      <c r="M14" s="246">
        <v>0</v>
      </c>
    </row>
    <row r="15" spans="1:31" ht="15.75">
      <c r="A15" s="241"/>
      <c r="B15" s="244"/>
      <c r="C15" s="245" t="s">
        <v>372</v>
      </c>
      <c r="D15" s="245"/>
      <c r="E15" s="246">
        <v>123.09</v>
      </c>
      <c r="F15" s="246">
        <v>0</v>
      </c>
      <c r="G15" s="246">
        <v>94.37</v>
      </c>
      <c r="H15" s="246">
        <v>0</v>
      </c>
      <c r="I15" s="246">
        <v>0</v>
      </c>
      <c r="J15" s="246">
        <v>0</v>
      </c>
      <c r="K15" s="246">
        <v>0</v>
      </c>
      <c r="L15" s="246">
        <v>0</v>
      </c>
      <c r="M15" s="246">
        <v>0</v>
      </c>
    </row>
    <row r="16" spans="1:31" ht="15.75">
      <c r="A16" s="241"/>
      <c r="B16" s="244"/>
      <c r="C16" s="245" t="s">
        <v>373</v>
      </c>
      <c r="D16" s="245"/>
      <c r="E16" s="246">
        <v>229.41</v>
      </c>
      <c r="F16" s="246">
        <v>80.52</v>
      </c>
      <c r="G16" s="246">
        <v>256.13</v>
      </c>
      <c r="H16" s="246">
        <v>0</v>
      </c>
      <c r="I16" s="246">
        <v>0</v>
      </c>
      <c r="J16" s="246">
        <v>0</v>
      </c>
      <c r="K16" s="246">
        <v>0</v>
      </c>
      <c r="L16" s="246"/>
      <c r="M16" s="246"/>
      <c r="O16" s="240"/>
    </row>
    <row r="17" spans="1:16">
      <c r="A17" s="241"/>
      <c r="B17" s="241">
        <v>2</v>
      </c>
      <c r="C17" s="248" t="s">
        <v>88</v>
      </c>
      <c r="D17" s="248"/>
      <c r="E17" s="248">
        <v>0</v>
      </c>
      <c r="F17" s="248"/>
      <c r="G17" s="248">
        <v>0</v>
      </c>
      <c r="H17" s="248"/>
      <c r="I17" s="248"/>
      <c r="J17" s="248"/>
      <c r="K17" s="248"/>
      <c r="L17" s="248">
        <v>0</v>
      </c>
      <c r="M17" s="248"/>
    </row>
    <row r="18" spans="1:16">
      <c r="A18" s="241"/>
      <c r="B18" s="241">
        <v>3</v>
      </c>
      <c r="C18" s="248" t="s">
        <v>374</v>
      </c>
      <c r="D18" s="248"/>
      <c r="E18" s="249">
        <v>0</v>
      </c>
      <c r="F18" s="249"/>
      <c r="G18" s="249">
        <v>0</v>
      </c>
      <c r="H18" s="249"/>
      <c r="I18" s="249"/>
      <c r="J18" s="249"/>
      <c r="K18" s="249"/>
      <c r="L18" s="248">
        <f>SUM(L19:L20)</f>
        <v>0</v>
      </c>
      <c r="M18" s="248">
        <f>SUM(M19:M20)</f>
        <v>0</v>
      </c>
    </row>
    <row r="19" spans="1:16">
      <c r="A19" s="241"/>
      <c r="B19" s="241"/>
      <c r="C19" s="248" t="s">
        <v>375</v>
      </c>
      <c r="D19" s="248"/>
      <c r="E19" s="249">
        <v>0</v>
      </c>
      <c r="F19" s="249"/>
      <c r="G19" s="249">
        <v>0</v>
      </c>
      <c r="H19" s="249"/>
      <c r="I19" s="249"/>
      <c r="J19" s="249"/>
      <c r="K19" s="249"/>
      <c r="L19" s="248"/>
      <c r="M19" s="248"/>
    </row>
    <row r="20" spans="1:16">
      <c r="A20" s="241"/>
      <c r="B20" s="241"/>
      <c r="C20" s="248" t="s">
        <v>376</v>
      </c>
      <c r="D20" s="248"/>
      <c r="E20" s="249">
        <v>0</v>
      </c>
      <c r="F20" s="249"/>
      <c r="G20" s="249">
        <v>0</v>
      </c>
      <c r="H20" s="249"/>
      <c r="I20" s="249"/>
      <c r="J20" s="249"/>
      <c r="K20" s="249"/>
      <c r="L20" s="248"/>
      <c r="M20" s="248"/>
      <c r="P20" s="240"/>
    </row>
    <row r="21" spans="1:16">
      <c r="A21" s="241"/>
      <c r="B21" s="241">
        <v>4</v>
      </c>
      <c r="C21" s="248" t="s">
        <v>377</v>
      </c>
      <c r="D21" s="248"/>
      <c r="E21" s="249">
        <f>SUM(E22:E23)</f>
        <v>0</v>
      </c>
      <c r="F21" s="249"/>
      <c r="G21" s="249">
        <f>SUM(G22:G23)</f>
        <v>0</v>
      </c>
      <c r="H21" s="249"/>
      <c r="I21" s="249"/>
      <c r="J21" s="249"/>
      <c r="K21" s="249"/>
      <c r="L21" s="248">
        <f>SUM(L22:L23)</f>
        <v>0</v>
      </c>
      <c r="M21" s="248">
        <f>SUM(M22:M23)</f>
        <v>0</v>
      </c>
    </row>
    <row r="22" spans="1:16">
      <c r="A22" s="241"/>
      <c r="B22" s="241"/>
      <c r="C22" s="248" t="s">
        <v>378</v>
      </c>
      <c r="D22" s="248"/>
      <c r="E22" s="249">
        <v>0</v>
      </c>
      <c r="F22" s="249"/>
      <c r="G22" s="249">
        <v>0</v>
      </c>
      <c r="H22" s="249"/>
      <c r="I22" s="249"/>
      <c r="J22" s="249"/>
      <c r="K22" s="249"/>
      <c r="L22" s="248"/>
      <c r="M22" s="248"/>
    </row>
    <row r="23" spans="1:16">
      <c r="A23" s="241"/>
      <c r="B23" s="241"/>
      <c r="C23" s="248" t="s">
        <v>379</v>
      </c>
      <c r="D23" s="248"/>
      <c r="E23" s="249">
        <v>0</v>
      </c>
      <c r="F23" s="249"/>
      <c r="G23" s="249">
        <v>0</v>
      </c>
      <c r="H23" s="249"/>
      <c r="I23" s="249"/>
      <c r="J23" s="249"/>
      <c r="K23" s="249"/>
      <c r="L23" s="248"/>
      <c r="M23" s="248"/>
    </row>
    <row r="24" spans="1:16" ht="15.75" customHeight="1">
      <c r="A24" s="244" t="s">
        <v>27</v>
      </c>
      <c r="B24" s="244"/>
      <c r="C24" s="245" t="s">
        <v>380</v>
      </c>
      <c r="D24" s="245">
        <f>D25+D37+D54+D67+D68</f>
        <v>0</v>
      </c>
      <c r="E24" s="246">
        <f>E25+E37+E54+E67+E68</f>
        <v>487.5</v>
      </c>
      <c r="F24" s="246">
        <f>F25+F37+F54+F67+F68</f>
        <v>80.52</v>
      </c>
      <c r="G24" s="246">
        <f>G25+G37+G51+G65+G66</f>
        <v>460.5</v>
      </c>
      <c r="H24" s="246">
        <f t="shared" ref="H24:M24" si="2">H25+H37+H54+H67+H68</f>
        <v>0</v>
      </c>
      <c r="I24" s="246">
        <f t="shared" si="2"/>
        <v>0</v>
      </c>
      <c r="J24" s="246">
        <f t="shared" si="2"/>
        <v>0</v>
      </c>
      <c r="K24" s="246">
        <f t="shared" si="2"/>
        <v>0</v>
      </c>
      <c r="L24" s="245">
        <f t="shared" si="2"/>
        <v>0</v>
      </c>
      <c r="M24" s="245">
        <f t="shared" si="2"/>
        <v>0</v>
      </c>
    </row>
    <row r="25" spans="1:16" ht="15.75">
      <c r="A25" s="241"/>
      <c r="B25" s="241">
        <v>1</v>
      </c>
      <c r="C25" s="248" t="s">
        <v>381</v>
      </c>
      <c r="D25" s="248">
        <f t="shared" ref="D25:M25" si="3">D26+D30+D31+D34</f>
        <v>0</v>
      </c>
      <c r="E25" s="246">
        <f t="shared" si="3"/>
        <v>0</v>
      </c>
      <c r="F25" s="246">
        <f t="shared" si="3"/>
        <v>0</v>
      </c>
      <c r="G25" s="246">
        <f t="shared" si="3"/>
        <v>0</v>
      </c>
      <c r="H25" s="246">
        <f t="shared" si="3"/>
        <v>0</v>
      </c>
      <c r="I25" s="246">
        <f t="shared" si="3"/>
        <v>0</v>
      </c>
      <c r="J25" s="246">
        <f t="shared" si="3"/>
        <v>0</v>
      </c>
      <c r="K25" s="246">
        <f t="shared" si="3"/>
        <v>0</v>
      </c>
      <c r="L25" s="248">
        <f t="shared" si="3"/>
        <v>0</v>
      </c>
      <c r="M25" s="248">
        <f t="shared" si="3"/>
        <v>0</v>
      </c>
    </row>
    <row r="26" spans="1:16">
      <c r="A26" s="241"/>
      <c r="B26" s="241"/>
      <c r="C26" s="248" t="s">
        <v>382</v>
      </c>
      <c r="D26" s="248"/>
      <c r="E26" s="248">
        <f>SUM(E27:E29)</f>
        <v>0</v>
      </c>
      <c r="F26" s="248"/>
      <c r="G26" s="248">
        <f>SUM(G27:G29)</f>
        <v>0</v>
      </c>
      <c r="H26" s="248"/>
      <c r="I26" s="248"/>
      <c r="J26" s="248"/>
      <c r="K26" s="248"/>
      <c r="L26" s="248">
        <f>SUM(L27:L27)</f>
        <v>0</v>
      </c>
      <c r="M26" s="248">
        <f>SUM(M27:M27)</f>
        <v>0</v>
      </c>
    </row>
    <row r="27" spans="1:16">
      <c r="A27" s="241"/>
      <c r="B27" s="241"/>
      <c r="C27" s="248" t="s">
        <v>383</v>
      </c>
      <c r="D27" s="248"/>
      <c r="E27" s="249">
        <v>0</v>
      </c>
      <c r="F27" s="249"/>
      <c r="G27" s="249">
        <v>0</v>
      </c>
      <c r="H27" s="249"/>
      <c r="I27" s="249"/>
      <c r="J27" s="249"/>
      <c r="K27" s="249"/>
      <c r="L27" s="248"/>
      <c r="M27" s="248"/>
    </row>
    <row r="28" spans="1:16">
      <c r="A28" s="241"/>
      <c r="B28" s="241"/>
      <c r="C28" s="248" t="s">
        <v>383</v>
      </c>
      <c r="D28" s="248"/>
      <c r="E28" s="249"/>
      <c r="F28" s="249"/>
      <c r="G28" s="249"/>
      <c r="H28" s="249"/>
      <c r="I28" s="249"/>
      <c r="J28" s="249"/>
      <c r="K28" s="249"/>
      <c r="L28" s="248"/>
      <c r="M28" s="248"/>
    </row>
    <row r="29" spans="1:16">
      <c r="A29" s="241"/>
      <c r="B29" s="241"/>
      <c r="C29" s="248" t="s">
        <v>383</v>
      </c>
      <c r="D29" s="248"/>
      <c r="E29" s="249">
        <v>0</v>
      </c>
      <c r="F29" s="249"/>
      <c r="G29" s="249">
        <v>0</v>
      </c>
      <c r="H29" s="249"/>
      <c r="I29" s="249"/>
      <c r="J29" s="249"/>
      <c r="K29" s="249"/>
      <c r="L29" s="248"/>
      <c r="M29" s="248"/>
    </row>
    <row r="30" spans="1:16" ht="32.25" customHeight="1">
      <c r="A30" s="241"/>
      <c r="B30" s="241"/>
      <c r="C30" s="248" t="s">
        <v>384</v>
      </c>
      <c r="D30" s="248"/>
      <c r="E30" s="249">
        <v>0</v>
      </c>
      <c r="F30" s="249"/>
      <c r="G30" s="249">
        <v>0</v>
      </c>
      <c r="H30" s="249"/>
      <c r="I30" s="249"/>
      <c r="J30" s="249"/>
      <c r="K30" s="249"/>
      <c r="L30" s="248">
        <v>0</v>
      </c>
      <c r="M30" s="248">
        <v>0</v>
      </c>
    </row>
    <row r="31" spans="1:16" ht="29.25" customHeight="1">
      <c r="A31" s="241"/>
      <c r="B31" s="241"/>
      <c r="C31" s="248" t="s">
        <v>385</v>
      </c>
      <c r="D31" s="248"/>
      <c r="E31" s="249">
        <f>SUM(E32:E33)</f>
        <v>0</v>
      </c>
      <c r="F31" s="249"/>
      <c r="G31" s="249">
        <f>SUM(G32:G33)</f>
        <v>0</v>
      </c>
      <c r="H31" s="249"/>
      <c r="I31" s="249"/>
      <c r="J31" s="249"/>
      <c r="K31" s="249"/>
      <c r="L31" s="248">
        <f>SUM(L32:L33)</f>
        <v>0</v>
      </c>
      <c r="M31" s="248">
        <f>SUM(M32:M33)</f>
        <v>0</v>
      </c>
    </row>
    <row r="32" spans="1:16">
      <c r="A32" s="241"/>
      <c r="B32" s="241"/>
      <c r="C32" s="248" t="s">
        <v>383</v>
      </c>
      <c r="D32" s="248"/>
      <c r="E32" s="249"/>
      <c r="F32" s="249"/>
      <c r="G32" s="249"/>
      <c r="H32" s="249"/>
      <c r="I32" s="249"/>
      <c r="J32" s="249"/>
      <c r="K32" s="249"/>
      <c r="L32" s="248"/>
      <c r="M32" s="248"/>
    </row>
    <row r="33" spans="1:13">
      <c r="A33" s="241"/>
      <c r="B33" s="241"/>
      <c r="C33" s="248" t="s">
        <v>383</v>
      </c>
      <c r="D33" s="248"/>
      <c r="E33" s="249"/>
      <c r="F33" s="249"/>
      <c r="G33" s="249"/>
      <c r="H33" s="249"/>
      <c r="I33" s="249"/>
      <c r="J33" s="249"/>
      <c r="K33" s="249"/>
      <c r="L33" s="248"/>
      <c r="M33" s="248"/>
    </row>
    <row r="34" spans="1:13" ht="47.25" customHeight="1">
      <c r="A34" s="241"/>
      <c r="B34" s="241"/>
      <c r="C34" s="248" t="s">
        <v>386</v>
      </c>
      <c r="D34" s="248"/>
      <c r="E34" s="249">
        <f>SUM(E35:E36)</f>
        <v>0</v>
      </c>
      <c r="F34" s="249"/>
      <c r="G34" s="249">
        <f>SUM(G35:G36)</f>
        <v>0</v>
      </c>
      <c r="H34" s="249"/>
      <c r="I34" s="249"/>
      <c r="J34" s="249"/>
      <c r="K34" s="249"/>
      <c r="L34" s="248">
        <f>SUM(L35:L36)</f>
        <v>0</v>
      </c>
      <c r="M34" s="248">
        <f>SUM(M35:M36)</f>
        <v>0</v>
      </c>
    </row>
    <row r="35" spans="1:13">
      <c r="A35" s="241"/>
      <c r="B35" s="241"/>
      <c r="C35" s="248" t="s">
        <v>383</v>
      </c>
      <c r="D35" s="248"/>
      <c r="E35" s="249"/>
      <c r="F35" s="249"/>
      <c r="G35" s="249"/>
      <c r="H35" s="249"/>
      <c r="I35" s="249"/>
      <c r="J35" s="249"/>
      <c r="K35" s="249"/>
      <c r="L35" s="248"/>
      <c r="M35" s="248"/>
    </row>
    <row r="36" spans="1:13" ht="18.75" customHeight="1">
      <c r="A36" s="241"/>
      <c r="B36" s="241"/>
      <c r="C36" s="248" t="s">
        <v>383</v>
      </c>
      <c r="D36" s="248"/>
      <c r="E36" s="249"/>
      <c r="F36" s="249"/>
      <c r="G36" s="249"/>
      <c r="H36" s="249"/>
      <c r="I36" s="249"/>
      <c r="J36" s="249"/>
      <c r="K36" s="249"/>
      <c r="L36" s="248"/>
      <c r="M36" s="248"/>
    </row>
    <row r="37" spans="1:13" s="213" customFormat="1" ht="21.75" customHeight="1">
      <c r="A37" s="250"/>
      <c r="B37" s="250">
        <v>2</v>
      </c>
      <c r="C37" s="251" t="s">
        <v>387</v>
      </c>
      <c r="D37" s="251">
        <v>0</v>
      </c>
      <c r="E37" s="252">
        <f t="shared" ref="E37:K37" si="4">E39+E40+E41+E42+E43+E45+E46+E47</f>
        <v>482.5</v>
      </c>
      <c r="F37" s="252">
        <f t="shared" si="4"/>
        <v>77.319999999999993</v>
      </c>
      <c r="G37" s="252">
        <f t="shared" si="4"/>
        <v>455.66</v>
      </c>
      <c r="H37" s="252">
        <f t="shared" si="4"/>
        <v>0</v>
      </c>
      <c r="I37" s="252">
        <f t="shared" si="4"/>
        <v>0</v>
      </c>
      <c r="J37" s="252">
        <f t="shared" si="4"/>
        <v>0</v>
      </c>
      <c r="K37" s="252">
        <f t="shared" si="4"/>
        <v>0</v>
      </c>
      <c r="L37" s="252">
        <f>L39</f>
        <v>0</v>
      </c>
      <c r="M37" s="252">
        <f>M39</f>
        <v>0</v>
      </c>
    </row>
    <row r="38" spans="1:13" ht="21" customHeight="1">
      <c r="A38" s="241"/>
      <c r="B38" s="241"/>
      <c r="C38" s="248" t="s">
        <v>388</v>
      </c>
      <c r="D38" s="248"/>
      <c r="E38" s="249">
        <f>E39+E40+E41+E42+E43</f>
        <v>482.5</v>
      </c>
      <c r="F38" s="249">
        <f>F39+F40+F41+F42+F43</f>
        <v>77.319999999999993</v>
      </c>
      <c r="G38" s="249">
        <f t="shared" ref="G38:M38" si="5">G39+G40+G41+G42+G43</f>
        <v>455.66</v>
      </c>
      <c r="H38" s="249">
        <f t="shared" si="5"/>
        <v>0</v>
      </c>
      <c r="I38" s="249">
        <f>I39+I40+I41+I42+I43</f>
        <v>0</v>
      </c>
      <c r="J38" s="249">
        <f>J39+J40+J41+J42+J43</f>
        <v>0</v>
      </c>
      <c r="K38" s="249">
        <f>K39+K40+K41+K42+K43</f>
        <v>0</v>
      </c>
      <c r="L38" s="249">
        <f t="shared" si="5"/>
        <v>0</v>
      </c>
      <c r="M38" s="249">
        <f t="shared" si="5"/>
        <v>0</v>
      </c>
    </row>
    <row r="39" spans="1:13" ht="20.25" customHeight="1">
      <c r="A39" s="241"/>
      <c r="B39" s="241"/>
      <c r="C39" s="245" t="s">
        <v>389</v>
      </c>
      <c r="D39" s="248"/>
      <c r="E39" s="249">
        <v>475</v>
      </c>
      <c r="F39" s="249">
        <v>77.319999999999993</v>
      </c>
      <c r="G39" s="249">
        <v>420.16</v>
      </c>
      <c r="H39" s="249">
        <v>0</v>
      </c>
      <c r="I39" s="249">
        <v>0</v>
      </c>
      <c r="J39" s="249">
        <v>0</v>
      </c>
      <c r="K39" s="249">
        <v>0</v>
      </c>
      <c r="L39" s="249">
        <v>0</v>
      </c>
      <c r="M39" s="249">
        <v>0</v>
      </c>
    </row>
    <row r="40" spans="1:13" ht="18.75" customHeight="1">
      <c r="A40" s="241"/>
      <c r="B40" s="241"/>
      <c r="C40" s="245"/>
      <c r="D40" s="248">
        <v>0</v>
      </c>
      <c r="E40" s="249">
        <v>0</v>
      </c>
      <c r="F40" s="249">
        <v>0</v>
      </c>
      <c r="G40" s="249">
        <v>0</v>
      </c>
      <c r="H40" s="249">
        <v>0</v>
      </c>
      <c r="I40" s="249">
        <v>0</v>
      </c>
      <c r="J40" s="249">
        <v>0</v>
      </c>
      <c r="K40" s="249">
        <v>0</v>
      </c>
      <c r="L40" s="249">
        <v>0</v>
      </c>
      <c r="M40" s="249">
        <v>0</v>
      </c>
    </row>
    <row r="41" spans="1:13" ht="15" customHeight="1">
      <c r="A41" s="241"/>
      <c r="B41" s="241"/>
      <c r="C41" s="245" t="s">
        <v>390</v>
      </c>
      <c r="D41" s="248">
        <v>0</v>
      </c>
      <c r="E41" s="249">
        <v>7.5</v>
      </c>
      <c r="F41" s="249">
        <v>0</v>
      </c>
      <c r="G41" s="249">
        <v>7.5</v>
      </c>
      <c r="H41" s="249">
        <v>0</v>
      </c>
      <c r="I41" s="249">
        <v>0</v>
      </c>
      <c r="J41" s="249">
        <v>0</v>
      </c>
      <c r="K41" s="249">
        <v>0</v>
      </c>
      <c r="L41" s="249">
        <v>0</v>
      </c>
      <c r="M41" s="249">
        <v>0</v>
      </c>
    </row>
    <row r="42" spans="1:13" ht="18.75" customHeight="1">
      <c r="A42" s="241"/>
      <c r="B42" s="241"/>
      <c r="C42" s="245" t="s">
        <v>391</v>
      </c>
      <c r="D42" s="248">
        <v>0</v>
      </c>
      <c r="E42" s="249">
        <v>0</v>
      </c>
      <c r="F42" s="249">
        <v>0</v>
      </c>
      <c r="G42" s="249">
        <v>25</v>
      </c>
      <c r="H42" s="249">
        <v>0</v>
      </c>
      <c r="I42" s="249">
        <v>0</v>
      </c>
      <c r="J42" s="249">
        <v>0</v>
      </c>
      <c r="K42" s="249">
        <v>0</v>
      </c>
      <c r="L42" s="249">
        <v>0</v>
      </c>
      <c r="M42" s="249">
        <v>0</v>
      </c>
    </row>
    <row r="43" spans="1:13" ht="17.25" customHeight="1">
      <c r="A43" s="241"/>
      <c r="B43" s="241"/>
      <c r="C43" s="245" t="s">
        <v>392</v>
      </c>
      <c r="D43" s="248">
        <v>0</v>
      </c>
      <c r="E43" s="249">
        <v>0</v>
      </c>
      <c r="F43" s="249">
        <v>0</v>
      </c>
      <c r="G43" s="249">
        <v>3</v>
      </c>
      <c r="H43" s="249">
        <v>0</v>
      </c>
      <c r="I43" s="249">
        <v>0</v>
      </c>
      <c r="J43" s="249">
        <v>0</v>
      </c>
      <c r="K43" s="249">
        <v>0</v>
      </c>
      <c r="L43" s="249">
        <v>0</v>
      </c>
      <c r="M43" s="249">
        <v>0</v>
      </c>
    </row>
    <row r="44" spans="1:13" ht="17.25" customHeight="1">
      <c r="A44" s="241"/>
      <c r="B44" s="241"/>
      <c r="D44" s="248">
        <v>0</v>
      </c>
      <c r="E44" s="249">
        <v>0</v>
      </c>
      <c r="F44" s="249">
        <v>0</v>
      </c>
      <c r="G44" s="249"/>
      <c r="H44" s="249"/>
      <c r="I44" s="249"/>
      <c r="J44" s="249"/>
      <c r="K44" s="249"/>
      <c r="L44" s="249"/>
      <c r="M44" s="249"/>
    </row>
    <row r="45" spans="1:13" ht="34.5" customHeight="1">
      <c r="A45" s="241"/>
      <c r="B45" s="241"/>
      <c r="C45" s="248" t="s">
        <v>384</v>
      </c>
      <c r="D45" s="248">
        <v>0</v>
      </c>
      <c r="E45" s="249">
        <v>0</v>
      </c>
      <c r="F45" s="249"/>
      <c r="G45" s="249">
        <v>0</v>
      </c>
      <c r="H45" s="249"/>
      <c r="I45" s="249"/>
      <c r="J45" s="249"/>
      <c r="K45" s="249"/>
      <c r="L45" s="249">
        <v>0</v>
      </c>
      <c r="M45" s="249">
        <v>0</v>
      </c>
    </row>
    <row r="46" spans="1:13" ht="30" customHeight="1">
      <c r="A46" s="241"/>
      <c r="B46" s="241"/>
      <c r="C46" s="248" t="s">
        <v>385</v>
      </c>
      <c r="D46" s="248">
        <v>0</v>
      </c>
      <c r="E46" s="249">
        <v>0</v>
      </c>
      <c r="F46" s="249"/>
      <c r="G46" s="249">
        <v>0</v>
      </c>
      <c r="H46" s="249"/>
      <c r="I46" s="249"/>
      <c r="J46" s="249"/>
      <c r="K46" s="249"/>
      <c r="L46" s="249">
        <v>0</v>
      </c>
      <c r="M46" s="249">
        <v>0</v>
      </c>
    </row>
    <row r="47" spans="1:13" ht="15.75" customHeight="1">
      <c r="A47" s="253"/>
      <c r="B47" s="253"/>
      <c r="C47" s="254" t="s">
        <v>383</v>
      </c>
      <c r="D47" s="254"/>
      <c r="E47" s="255">
        <v>0</v>
      </c>
      <c r="F47" s="255"/>
      <c r="G47" s="255">
        <v>0</v>
      </c>
      <c r="H47" s="249"/>
      <c r="I47" s="249"/>
      <c r="J47" s="249"/>
      <c r="K47" s="249"/>
      <c r="L47" s="248">
        <f>SUM(L48:L48)</f>
        <v>0</v>
      </c>
      <c r="M47" s="248">
        <f>SUM(M48:M48)</f>
        <v>0</v>
      </c>
    </row>
    <row r="48" spans="1:13" ht="29.25" customHeight="1">
      <c r="A48" s="244"/>
      <c r="B48" s="244"/>
      <c r="C48" s="248" t="s">
        <v>393</v>
      </c>
      <c r="D48" s="245"/>
      <c r="E48" s="249">
        <v>0</v>
      </c>
      <c r="F48" s="249"/>
      <c r="G48" s="249">
        <v>0</v>
      </c>
      <c r="H48" s="256"/>
      <c r="I48" s="249"/>
      <c r="J48" s="249"/>
      <c r="K48" s="249"/>
      <c r="L48" s="245"/>
      <c r="M48" s="245"/>
    </row>
    <row r="49" spans="1:13">
      <c r="A49" s="241"/>
      <c r="B49" s="241"/>
      <c r="C49" s="248" t="s">
        <v>383</v>
      </c>
      <c r="D49" s="248"/>
      <c r="E49" s="249"/>
      <c r="F49" s="249"/>
      <c r="G49" s="249"/>
      <c r="H49" s="256"/>
      <c r="I49" s="249"/>
      <c r="J49" s="249"/>
      <c r="K49" s="249"/>
      <c r="L49" s="248"/>
      <c r="M49" s="248"/>
    </row>
    <row r="50" spans="1:13" ht="16.5" customHeight="1">
      <c r="A50" s="241"/>
      <c r="B50" s="241"/>
      <c r="C50" s="248" t="s">
        <v>383</v>
      </c>
      <c r="D50" s="248"/>
      <c r="E50" s="249"/>
      <c r="F50" s="249"/>
      <c r="G50" s="249"/>
      <c r="H50" s="256"/>
      <c r="I50" s="249"/>
      <c r="J50" s="249"/>
      <c r="K50" s="249"/>
      <c r="L50" s="248"/>
      <c r="M50" s="248"/>
    </row>
    <row r="51" spans="1:13" ht="32.25" customHeight="1">
      <c r="A51" s="244"/>
      <c r="B51" s="244">
        <v>3</v>
      </c>
      <c r="C51" s="245" t="s">
        <v>394</v>
      </c>
      <c r="D51" s="245"/>
      <c r="E51" s="246">
        <f t="shared" ref="E51:M51" si="6">SUM(E52:E52)</f>
        <v>0</v>
      </c>
      <c r="F51" s="246">
        <f t="shared" si="6"/>
        <v>0</v>
      </c>
      <c r="G51" s="246">
        <f t="shared" si="6"/>
        <v>4.84</v>
      </c>
      <c r="H51" s="257">
        <f t="shared" si="6"/>
        <v>0</v>
      </c>
      <c r="I51" s="246">
        <f t="shared" si="6"/>
        <v>0</v>
      </c>
      <c r="J51" s="246">
        <f t="shared" si="6"/>
        <v>0</v>
      </c>
      <c r="K51" s="246">
        <f t="shared" si="6"/>
        <v>0</v>
      </c>
      <c r="L51" s="245">
        <f t="shared" si="6"/>
        <v>0</v>
      </c>
      <c r="M51" s="245">
        <f t="shared" si="6"/>
        <v>0</v>
      </c>
    </row>
    <row r="52" spans="1:13">
      <c r="A52" s="241"/>
      <c r="B52" s="241"/>
      <c r="C52" s="248" t="s">
        <v>388</v>
      </c>
      <c r="D52" s="248"/>
      <c r="E52" s="249"/>
      <c r="F52" s="249"/>
      <c r="G52" s="249">
        <f>G54+G55</f>
        <v>4.84</v>
      </c>
      <c r="H52" s="256"/>
      <c r="I52" s="249"/>
      <c r="J52" s="249"/>
      <c r="K52" s="249"/>
      <c r="L52" s="248"/>
      <c r="M52" s="248"/>
    </row>
    <row r="53" spans="1:13">
      <c r="A53" s="241"/>
      <c r="B53" s="241"/>
      <c r="C53" s="248"/>
      <c r="D53" s="248"/>
      <c r="E53" s="249"/>
      <c r="F53" s="249"/>
      <c r="G53" s="249"/>
      <c r="H53" s="256"/>
      <c r="I53" s="249"/>
      <c r="J53" s="249"/>
      <c r="K53" s="249"/>
      <c r="L53" s="248"/>
      <c r="M53" s="248"/>
    </row>
    <row r="54" spans="1:13" ht="17.25" customHeight="1">
      <c r="A54" s="241"/>
      <c r="B54" s="241"/>
      <c r="C54" s="248" t="s">
        <v>395</v>
      </c>
      <c r="D54" s="248"/>
      <c r="E54" s="249">
        <v>5</v>
      </c>
      <c r="F54" s="249">
        <v>3.2</v>
      </c>
      <c r="G54" s="249">
        <v>0</v>
      </c>
      <c r="H54" s="256"/>
      <c r="I54" s="249"/>
      <c r="J54" s="249"/>
      <c r="K54" s="249"/>
      <c r="L54" s="248">
        <f>L55+L58+L61+L64+L68</f>
        <v>0</v>
      </c>
      <c r="M54" s="248">
        <f>M55+M58+M61+M64+M68</f>
        <v>0</v>
      </c>
    </row>
    <row r="55" spans="1:13">
      <c r="A55" s="241"/>
      <c r="B55" s="241"/>
      <c r="C55" s="248" t="s">
        <v>396</v>
      </c>
      <c r="D55" s="248"/>
      <c r="E55" s="249">
        <v>5</v>
      </c>
      <c r="F55" s="249">
        <v>0.16</v>
      </c>
      <c r="G55" s="249">
        <v>4.84</v>
      </c>
      <c r="H55" s="256"/>
      <c r="I55" s="249"/>
      <c r="J55" s="249"/>
      <c r="K55" s="249"/>
      <c r="L55" s="248">
        <f>SUM(L56:L57)</f>
        <v>0</v>
      </c>
      <c r="M55" s="248">
        <f>SUM(M56:M57)</f>
        <v>0</v>
      </c>
    </row>
    <row r="56" spans="1:13" ht="30">
      <c r="A56" s="258"/>
      <c r="B56" s="258"/>
      <c r="C56" s="259" t="s">
        <v>384</v>
      </c>
      <c r="D56" s="259"/>
      <c r="E56" s="260"/>
      <c r="F56" s="260"/>
      <c r="G56" s="260"/>
      <c r="H56" s="249"/>
      <c r="I56" s="249"/>
      <c r="J56" s="249"/>
      <c r="K56" s="249"/>
      <c r="L56" s="248"/>
      <c r="M56" s="248"/>
    </row>
    <row r="57" spans="1:13">
      <c r="A57" s="241"/>
      <c r="B57" s="241"/>
      <c r="C57" s="248" t="s">
        <v>383</v>
      </c>
      <c r="D57" s="248"/>
      <c r="E57" s="249"/>
      <c r="F57" s="249"/>
      <c r="G57" s="249"/>
      <c r="H57" s="249"/>
      <c r="I57" s="249"/>
      <c r="J57" s="249"/>
      <c r="K57" s="249"/>
      <c r="L57" s="248"/>
      <c r="M57" s="248"/>
    </row>
    <row r="58" spans="1:13" ht="15.75" customHeight="1">
      <c r="A58" s="241"/>
      <c r="B58" s="241"/>
      <c r="C58" s="248" t="s">
        <v>383</v>
      </c>
      <c r="D58" s="248"/>
      <c r="E58" s="249">
        <f>SUM(E59:E60)</f>
        <v>0</v>
      </c>
      <c r="F58" s="249"/>
      <c r="G58" s="249">
        <f>SUM(G59:G60)</f>
        <v>0</v>
      </c>
      <c r="H58" s="249"/>
      <c r="I58" s="249"/>
      <c r="J58" s="249"/>
      <c r="K58" s="249"/>
      <c r="L58" s="248">
        <f>SUM(L59:L60)</f>
        <v>0</v>
      </c>
      <c r="M58" s="248">
        <f>SUM(M59:M60)</f>
        <v>0</v>
      </c>
    </row>
    <row r="59" spans="1:13" ht="30">
      <c r="A59" s="241"/>
      <c r="B59" s="241"/>
      <c r="C59" s="248" t="s">
        <v>385</v>
      </c>
      <c r="D59" s="248"/>
      <c r="E59" s="249"/>
      <c r="F59" s="249"/>
      <c r="G59" s="249"/>
      <c r="H59" s="249"/>
      <c r="I59" s="249"/>
      <c r="J59" s="249"/>
      <c r="K59" s="249"/>
      <c r="L59" s="248"/>
      <c r="M59" s="248"/>
    </row>
    <row r="60" spans="1:13">
      <c r="A60" s="241"/>
      <c r="B60" s="241"/>
      <c r="C60" s="248" t="s">
        <v>383</v>
      </c>
      <c r="D60" s="248"/>
      <c r="E60" s="249"/>
      <c r="F60" s="249"/>
      <c r="G60" s="249"/>
      <c r="H60" s="249"/>
      <c r="I60" s="249"/>
      <c r="J60" s="249"/>
      <c r="K60" s="249"/>
      <c r="L60" s="248"/>
      <c r="M60" s="248"/>
    </row>
    <row r="61" spans="1:13" ht="16.5" customHeight="1">
      <c r="A61" s="241"/>
      <c r="B61" s="241"/>
      <c r="C61" s="248" t="s">
        <v>383</v>
      </c>
      <c r="D61" s="248"/>
      <c r="E61" s="249">
        <f>SUM(E62:E63)</f>
        <v>0</v>
      </c>
      <c r="F61" s="249"/>
      <c r="G61" s="249">
        <f>SUM(G62:G63)</f>
        <v>0</v>
      </c>
      <c r="H61" s="249"/>
      <c r="I61" s="249"/>
      <c r="J61" s="249"/>
      <c r="K61" s="249"/>
      <c r="L61" s="248">
        <f>SUM(L62:L63)</f>
        <v>0</v>
      </c>
      <c r="M61" s="248">
        <f>SUM(M62:M63)</f>
        <v>0</v>
      </c>
    </row>
    <row r="62" spans="1:13" ht="45">
      <c r="A62" s="241"/>
      <c r="B62" s="241"/>
      <c r="C62" s="248" t="s">
        <v>386</v>
      </c>
      <c r="D62" s="248"/>
      <c r="E62" s="249"/>
      <c r="F62" s="249"/>
      <c r="G62" s="249"/>
      <c r="H62" s="249"/>
      <c r="I62" s="249"/>
      <c r="J62" s="249"/>
      <c r="K62" s="249"/>
      <c r="L62" s="248"/>
      <c r="M62" s="248"/>
    </row>
    <row r="63" spans="1:13">
      <c r="A63" s="241"/>
      <c r="B63" s="241"/>
      <c r="C63" s="248" t="s">
        <v>383</v>
      </c>
      <c r="D63" s="248"/>
      <c r="E63" s="249"/>
      <c r="F63" s="249"/>
      <c r="G63" s="249"/>
      <c r="H63" s="249"/>
      <c r="I63" s="249"/>
      <c r="J63" s="249"/>
      <c r="K63" s="249"/>
      <c r="L63" s="248"/>
      <c r="M63" s="248"/>
    </row>
    <row r="64" spans="1:13" ht="15.75" customHeight="1">
      <c r="A64" s="241"/>
      <c r="B64" s="241"/>
      <c r="C64" s="248" t="s">
        <v>383</v>
      </c>
      <c r="D64" s="248"/>
      <c r="E64" s="249">
        <f>SUM(E65:E66)</f>
        <v>10</v>
      </c>
      <c r="F64" s="249"/>
      <c r="G64" s="249"/>
      <c r="H64" s="249"/>
      <c r="I64" s="249"/>
      <c r="J64" s="249"/>
      <c r="K64" s="249"/>
      <c r="L64" s="248">
        <f>SUM(L65:L66)</f>
        <v>0</v>
      </c>
      <c r="M64" s="248">
        <f>SUM(M65:M66)</f>
        <v>0</v>
      </c>
    </row>
    <row r="65" spans="1:31" s="58" customFormat="1" ht="31.5">
      <c r="A65" s="244"/>
      <c r="B65" s="244">
        <v>4</v>
      </c>
      <c r="C65" s="245" t="s">
        <v>397</v>
      </c>
      <c r="D65" s="245"/>
      <c r="E65" s="246">
        <v>10</v>
      </c>
      <c r="F65" s="246">
        <v>0</v>
      </c>
      <c r="G65" s="246">
        <v>0</v>
      </c>
      <c r="H65" s="246"/>
      <c r="I65" s="246"/>
      <c r="J65" s="246"/>
      <c r="K65" s="246"/>
      <c r="L65" s="245"/>
      <c r="M65" s="245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>
      <c r="A66" s="241"/>
      <c r="B66" s="241">
        <v>5</v>
      </c>
      <c r="C66" s="248" t="s">
        <v>398</v>
      </c>
      <c r="D66" s="248"/>
      <c r="E66" s="249">
        <f>SUM(E67:E68)</f>
        <v>0</v>
      </c>
      <c r="F66" s="249">
        <f>SUM(F67:F68)</f>
        <v>0</v>
      </c>
      <c r="G66" s="249">
        <f t="shared" ref="G66:M66" si="7">SUM(G67:G68)</f>
        <v>0</v>
      </c>
      <c r="H66" s="249">
        <f t="shared" si="7"/>
        <v>0</v>
      </c>
      <c r="I66" s="249">
        <f>SUM(I67:I68)</f>
        <v>0</v>
      </c>
      <c r="J66" s="249">
        <f>SUM(J67:J68)</f>
        <v>0</v>
      </c>
      <c r="K66" s="249">
        <f>SUM(K67:K68)</f>
        <v>0</v>
      </c>
      <c r="L66" s="249">
        <f t="shared" si="7"/>
        <v>0</v>
      </c>
      <c r="M66" s="249">
        <f t="shared" si="7"/>
        <v>0</v>
      </c>
    </row>
    <row r="67" spans="1:31" ht="17.25" customHeight="1">
      <c r="A67" s="241"/>
      <c r="B67" s="244"/>
      <c r="C67" s="248" t="s">
        <v>375</v>
      </c>
      <c r="D67" s="245"/>
      <c r="E67" s="246">
        <v>0</v>
      </c>
      <c r="F67" s="246"/>
      <c r="G67" s="246">
        <v>0</v>
      </c>
      <c r="H67" s="246"/>
      <c r="I67" s="246"/>
      <c r="J67" s="246"/>
      <c r="K67" s="246"/>
      <c r="L67" s="245"/>
      <c r="M67" s="245"/>
    </row>
    <row r="68" spans="1:31" ht="18" customHeight="1">
      <c r="A68" s="241"/>
      <c r="B68" s="241"/>
      <c r="C68" s="248" t="s">
        <v>376</v>
      </c>
      <c r="D68" s="248"/>
      <c r="E68" s="249">
        <f>SUM(E69:E70)</f>
        <v>0</v>
      </c>
      <c r="F68" s="249"/>
      <c r="G68" s="249">
        <f>SUM(G69:G70)</f>
        <v>0</v>
      </c>
      <c r="H68" s="249"/>
      <c r="I68" s="249"/>
      <c r="J68" s="249"/>
      <c r="K68" s="249"/>
      <c r="L68" s="248">
        <f>SUM(L69:L70)</f>
        <v>0</v>
      </c>
      <c r="M68" s="248">
        <f>SUM(M69:M70)</f>
        <v>0</v>
      </c>
    </row>
    <row r="69" spans="1:31">
      <c r="A69" s="241"/>
      <c r="B69" s="241"/>
      <c r="C69" s="248" t="s">
        <v>375</v>
      </c>
      <c r="D69" s="248"/>
      <c r="E69" s="249"/>
      <c r="F69" s="249"/>
      <c r="G69" s="249"/>
      <c r="H69" s="249"/>
      <c r="I69" s="249"/>
      <c r="J69" s="249"/>
      <c r="K69" s="249"/>
      <c r="L69" s="248"/>
      <c r="M69" s="248"/>
    </row>
    <row r="70" spans="1:31">
      <c r="A70" s="241"/>
      <c r="B70" s="241"/>
      <c r="C70" s="248" t="s">
        <v>376</v>
      </c>
      <c r="D70" s="248"/>
      <c r="E70" s="249"/>
      <c r="F70" s="249"/>
      <c r="G70" s="249"/>
      <c r="H70" s="249"/>
      <c r="I70" s="249"/>
      <c r="J70" s="249"/>
      <c r="K70" s="249"/>
      <c r="L70" s="248"/>
      <c r="M70" s="248"/>
    </row>
    <row r="71" spans="1:31">
      <c r="A71" s="371" t="s">
        <v>104</v>
      </c>
      <c r="B71" s="371"/>
      <c r="C71" s="371"/>
      <c r="D71" s="261"/>
      <c r="E71" s="371" t="s">
        <v>356</v>
      </c>
      <c r="F71" s="371"/>
      <c r="G71" s="371"/>
      <c r="H71" s="371"/>
      <c r="I71" s="371"/>
      <c r="J71" s="371"/>
      <c r="K71" s="371"/>
      <c r="L71" s="371"/>
      <c r="M71" s="371"/>
    </row>
    <row r="72" spans="1:31">
      <c r="A72" s="261"/>
      <c r="C72" s="239"/>
      <c r="D72" s="239"/>
      <c r="E72" s="360" t="s">
        <v>357</v>
      </c>
      <c r="F72" s="360"/>
      <c r="G72" s="360"/>
      <c r="H72" s="360"/>
      <c r="I72" s="360"/>
      <c r="J72" s="360"/>
      <c r="K72" s="360"/>
      <c r="L72" s="360"/>
      <c r="M72" s="360"/>
    </row>
    <row r="73" spans="1:31">
      <c r="A73" s="360" t="s">
        <v>107</v>
      </c>
      <c r="B73" s="360"/>
      <c r="C73" s="360"/>
      <c r="E73" s="361" t="s">
        <v>399</v>
      </c>
      <c r="F73" s="361"/>
      <c r="G73" s="361"/>
      <c r="H73" s="361"/>
      <c r="I73" s="361"/>
      <c r="J73" s="361"/>
      <c r="K73" s="361"/>
      <c r="L73" s="361"/>
      <c r="M73" s="361"/>
    </row>
  </sheetData>
  <mergeCells count="18">
    <mergeCell ref="A73:C73"/>
    <mergeCell ref="E73:M73"/>
    <mergeCell ref="F9:F10"/>
    <mergeCell ref="G9:G10"/>
    <mergeCell ref="H9:K10"/>
    <mergeCell ref="A71:C71"/>
    <mergeCell ref="E71:M71"/>
    <mergeCell ref="E72:M72"/>
    <mergeCell ref="A5:M5"/>
    <mergeCell ref="A6:M6"/>
    <mergeCell ref="A7:M7"/>
    <mergeCell ref="A8:A10"/>
    <mergeCell ref="B8:B10"/>
    <mergeCell ref="C8:C10"/>
    <mergeCell ref="D8:D10"/>
    <mergeCell ref="E8:F8"/>
    <mergeCell ref="G8:M8"/>
    <mergeCell ref="E9:E10"/>
  </mergeCells>
  <printOptions horizontalCentered="1" verticalCentered="1"/>
  <pageMargins left="0" right="0" top="0" bottom="0" header="0" footer="0"/>
  <pageSetup paperSize="9" scale="81" orientation="landscape" horizontalDpi="300" verticalDpi="300" r:id="rId1"/>
  <headerFooter alignWithMargins="0">
    <oddFooter>Pagina &amp;P</oddFooter>
  </headerFooter>
  <rowBreaks count="2" manualBreakCount="2">
    <brk id="33" max="12" man="1"/>
    <brk id="50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68"/>
  <sheetViews>
    <sheetView view="pageBreakPreview" zoomScaleNormal="100" zoomScaleSheetLayoutView="100" workbookViewId="0">
      <selection activeCell="R13" sqref="R12:R13"/>
    </sheetView>
  </sheetViews>
  <sheetFormatPr defaultRowHeight="15"/>
  <cols>
    <col min="1" max="1" width="9.140625" style="51"/>
    <col min="2" max="2" width="35.85546875" style="51" customWidth="1"/>
    <col min="3" max="4" width="9.140625" style="51"/>
    <col min="5" max="5" width="12.140625" style="51" customWidth="1"/>
    <col min="6" max="16384" width="9.140625" style="51"/>
  </cols>
  <sheetData>
    <row r="1" spans="1:11">
      <c r="A1" s="1" t="s">
        <v>0</v>
      </c>
      <c r="H1" s="269"/>
      <c r="I1" s="269"/>
      <c r="J1" s="269" t="s">
        <v>400</v>
      </c>
      <c r="K1" s="269"/>
    </row>
    <row r="2" spans="1:11">
      <c r="A2" s="1" t="s">
        <v>2</v>
      </c>
      <c r="H2" s="269" t="s">
        <v>427</v>
      </c>
      <c r="I2" s="269"/>
      <c r="J2" s="269"/>
      <c r="K2" s="269"/>
    </row>
    <row r="3" spans="1:11">
      <c r="A3" s="1" t="s">
        <v>3</v>
      </c>
      <c r="G3" s="373" t="s">
        <v>429</v>
      </c>
      <c r="H3" s="373"/>
      <c r="I3" s="373"/>
      <c r="J3" s="373"/>
      <c r="K3" s="373"/>
    </row>
    <row r="4" spans="1:11">
      <c r="A4" s="1" t="s">
        <v>5</v>
      </c>
    </row>
    <row r="5" spans="1:11">
      <c r="A5" s="1"/>
    </row>
    <row r="6" spans="1:11" ht="15.75">
      <c r="A6" s="374" t="s">
        <v>401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</row>
    <row r="7" spans="1:1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spans="1:11">
      <c r="A8" s="375" t="s">
        <v>8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</row>
    <row r="9" spans="1:11">
      <c r="A9" s="372" t="s">
        <v>402</v>
      </c>
      <c r="B9" s="372" t="s">
        <v>403</v>
      </c>
      <c r="C9" s="372" t="s">
        <v>404</v>
      </c>
      <c r="D9" s="372" t="s">
        <v>405</v>
      </c>
      <c r="E9" s="372"/>
      <c r="F9" s="372" t="s">
        <v>365</v>
      </c>
      <c r="G9" s="372"/>
      <c r="H9" s="372" t="s">
        <v>406</v>
      </c>
      <c r="I9" s="372"/>
      <c r="J9" s="372" t="s">
        <v>407</v>
      </c>
      <c r="K9" s="372"/>
    </row>
    <row r="10" spans="1:11">
      <c r="A10" s="372"/>
      <c r="B10" s="372"/>
      <c r="C10" s="372"/>
      <c r="D10" s="372" t="s">
        <v>408</v>
      </c>
      <c r="E10" s="372"/>
      <c r="F10" s="372" t="s">
        <v>409</v>
      </c>
      <c r="G10" s="372"/>
      <c r="H10" s="372" t="s">
        <v>409</v>
      </c>
      <c r="I10" s="372"/>
      <c r="J10" s="372" t="s">
        <v>409</v>
      </c>
      <c r="K10" s="372"/>
    </row>
    <row r="11" spans="1:11" ht="45">
      <c r="A11" s="372"/>
      <c r="B11" s="372"/>
      <c r="C11" s="372"/>
      <c r="D11" s="263" t="s">
        <v>410</v>
      </c>
      <c r="E11" s="263" t="s">
        <v>328</v>
      </c>
      <c r="F11" s="263" t="s">
        <v>411</v>
      </c>
      <c r="G11" s="263" t="s">
        <v>328</v>
      </c>
      <c r="H11" s="263" t="s">
        <v>411</v>
      </c>
      <c r="I11" s="263" t="s">
        <v>328</v>
      </c>
      <c r="J11" s="263" t="s">
        <v>411</v>
      </c>
      <c r="K11" s="263" t="s">
        <v>328</v>
      </c>
    </row>
    <row r="12" spans="1:11">
      <c r="A12" s="263">
        <v>0</v>
      </c>
      <c r="B12" s="263">
        <v>1</v>
      </c>
      <c r="C12" s="263">
        <v>2</v>
      </c>
      <c r="D12" s="263">
        <v>3</v>
      </c>
      <c r="E12" s="263">
        <v>4</v>
      </c>
      <c r="F12" s="263">
        <v>5</v>
      </c>
      <c r="G12" s="263">
        <v>6</v>
      </c>
      <c r="H12" s="263">
        <v>7</v>
      </c>
      <c r="I12" s="263">
        <v>8</v>
      </c>
      <c r="J12" s="263">
        <v>9</v>
      </c>
      <c r="K12" s="263">
        <v>10</v>
      </c>
    </row>
    <row r="13" spans="1:11" ht="28.5" customHeight="1">
      <c r="A13" s="263" t="s">
        <v>412</v>
      </c>
      <c r="B13" s="264" t="s">
        <v>401</v>
      </c>
      <c r="C13" s="264"/>
      <c r="D13" s="263"/>
      <c r="E13" s="263"/>
      <c r="F13" s="264"/>
      <c r="G13" s="264"/>
      <c r="H13" s="264"/>
      <c r="I13" s="264"/>
      <c r="J13" s="264"/>
      <c r="K13" s="264"/>
    </row>
    <row r="14" spans="1:11">
      <c r="A14" s="263">
        <v>1</v>
      </c>
      <c r="B14" s="264" t="s">
        <v>413</v>
      </c>
      <c r="C14" s="264"/>
      <c r="D14" s="263" t="s">
        <v>92</v>
      </c>
      <c r="E14" s="263" t="s">
        <v>92</v>
      </c>
      <c r="F14" s="264"/>
      <c r="G14" s="264"/>
      <c r="H14" s="264"/>
      <c r="I14" s="264"/>
      <c r="J14" s="264"/>
      <c r="K14" s="264"/>
    </row>
    <row r="15" spans="1:11" ht="30">
      <c r="A15" s="263">
        <v>2</v>
      </c>
      <c r="B15" s="264" t="s">
        <v>414</v>
      </c>
      <c r="C15" s="264"/>
      <c r="D15" s="263" t="s">
        <v>92</v>
      </c>
      <c r="E15" s="263" t="s">
        <v>92</v>
      </c>
      <c r="F15" s="264"/>
      <c r="G15" s="264"/>
      <c r="H15" s="264"/>
      <c r="I15" s="264"/>
      <c r="J15" s="264"/>
      <c r="K15" s="264"/>
    </row>
    <row r="16" spans="1:11" ht="30">
      <c r="A16" s="263">
        <v>3</v>
      </c>
      <c r="B16" s="264" t="s">
        <v>415</v>
      </c>
      <c r="C16" s="264"/>
      <c r="D16" s="263" t="s">
        <v>92</v>
      </c>
      <c r="E16" s="263" t="s">
        <v>92</v>
      </c>
      <c r="F16" s="264"/>
      <c r="G16" s="264"/>
      <c r="H16" s="264"/>
      <c r="I16" s="264"/>
      <c r="J16" s="264"/>
      <c r="K16" s="264"/>
    </row>
    <row r="17" spans="1:11">
      <c r="A17" s="263">
        <v>4</v>
      </c>
      <c r="B17" s="263" t="s">
        <v>416</v>
      </c>
      <c r="C17" s="264"/>
      <c r="D17" s="263" t="s">
        <v>92</v>
      </c>
      <c r="E17" s="263" t="s">
        <v>92</v>
      </c>
      <c r="F17" s="264"/>
      <c r="G17" s="264"/>
      <c r="H17" s="264"/>
      <c r="I17" s="264"/>
      <c r="J17" s="264"/>
      <c r="K17" s="264"/>
    </row>
    <row r="18" spans="1:11" ht="32.25" customHeight="1">
      <c r="A18" s="263" t="s">
        <v>417</v>
      </c>
      <c r="B18" s="264" t="s">
        <v>418</v>
      </c>
      <c r="C18" s="264"/>
      <c r="D18" s="263"/>
      <c r="E18" s="263"/>
      <c r="F18" s="264"/>
      <c r="G18" s="264"/>
      <c r="H18" s="264"/>
      <c r="I18" s="264"/>
      <c r="J18" s="264"/>
      <c r="K18" s="264"/>
    </row>
    <row r="19" spans="1:11" ht="30">
      <c r="A19" s="263">
        <v>1</v>
      </c>
      <c r="B19" s="264" t="s">
        <v>419</v>
      </c>
      <c r="C19" s="264"/>
      <c r="D19" s="263" t="s">
        <v>92</v>
      </c>
      <c r="E19" s="263" t="s">
        <v>92</v>
      </c>
      <c r="F19" s="264"/>
      <c r="G19" s="264"/>
      <c r="H19" s="264"/>
      <c r="I19" s="264"/>
      <c r="J19" s="264"/>
      <c r="K19" s="264"/>
    </row>
    <row r="20" spans="1:11" ht="30">
      <c r="A20" s="263">
        <v>2</v>
      </c>
      <c r="B20" s="264" t="s">
        <v>420</v>
      </c>
      <c r="C20" s="264"/>
      <c r="D20" s="263" t="s">
        <v>92</v>
      </c>
      <c r="E20" s="263" t="s">
        <v>92</v>
      </c>
      <c r="F20" s="264"/>
      <c r="G20" s="264"/>
      <c r="H20" s="264"/>
      <c r="I20" s="264"/>
      <c r="J20" s="264"/>
      <c r="K20" s="264"/>
    </row>
    <row r="21" spans="1:11">
      <c r="A21" s="263">
        <v>3</v>
      </c>
      <c r="B21" s="264" t="s">
        <v>421</v>
      </c>
      <c r="C21" s="264"/>
      <c r="D21" s="263" t="s">
        <v>92</v>
      </c>
      <c r="E21" s="263" t="s">
        <v>92</v>
      </c>
      <c r="F21" s="264"/>
      <c r="G21" s="264"/>
      <c r="H21" s="264"/>
      <c r="I21" s="264"/>
      <c r="J21" s="264"/>
      <c r="K21" s="264"/>
    </row>
    <row r="22" spans="1:11">
      <c r="A22" s="263">
        <v>4</v>
      </c>
      <c r="B22" s="263" t="s">
        <v>422</v>
      </c>
      <c r="C22" s="264"/>
      <c r="D22" s="263" t="s">
        <v>92</v>
      </c>
      <c r="E22" s="263" t="s">
        <v>92</v>
      </c>
      <c r="F22" s="264"/>
      <c r="G22" s="264"/>
      <c r="H22" s="264"/>
      <c r="I22" s="264"/>
      <c r="J22" s="264"/>
      <c r="K22" s="264"/>
    </row>
    <row r="23" spans="1:11">
      <c r="A23" s="263" t="s">
        <v>423</v>
      </c>
      <c r="B23" s="263" t="s">
        <v>424</v>
      </c>
      <c r="C23" s="264"/>
      <c r="D23" s="263"/>
      <c r="E23" s="263"/>
      <c r="F23" s="264"/>
      <c r="G23" s="264"/>
      <c r="H23" s="264"/>
      <c r="I23" s="264"/>
      <c r="J23" s="264"/>
      <c r="K23" s="264"/>
    </row>
    <row r="24" spans="1:11">
      <c r="A24" s="376" t="s">
        <v>104</v>
      </c>
      <c r="B24" s="376"/>
      <c r="F24" s="376" t="s">
        <v>356</v>
      </c>
      <c r="G24" s="376"/>
      <c r="H24" s="376"/>
      <c r="I24" s="376"/>
      <c r="J24" s="376"/>
    </row>
    <row r="25" spans="1:11">
      <c r="A25" s="265"/>
      <c r="B25" s="2"/>
      <c r="F25" s="376" t="s">
        <v>357</v>
      </c>
      <c r="G25" s="376"/>
      <c r="H25" s="376"/>
      <c r="I25" s="376"/>
      <c r="J25" s="376"/>
    </row>
    <row r="26" spans="1:11">
      <c r="A26" s="351" t="s">
        <v>107</v>
      </c>
      <c r="B26" s="351"/>
      <c r="F26" s="351" t="s">
        <v>399</v>
      </c>
      <c r="G26" s="351"/>
      <c r="H26" s="351"/>
      <c r="I26" s="351"/>
      <c r="J26" s="351"/>
    </row>
    <row r="68" spans="8:8">
      <c r="H68" s="267"/>
    </row>
  </sheetData>
  <mergeCells count="19">
    <mergeCell ref="A26:B26"/>
    <mergeCell ref="F26:J26"/>
    <mergeCell ref="H10:I10"/>
    <mergeCell ref="J10:K10"/>
    <mergeCell ref="A24:B24"/>
    <mergeCell ref="F24:J24"/>
    <mergeCell ref="F25:J25"/>
    <mergeCell ref="G3:K3"/>
    <mergeCell ref="A6:K6"/>
    <mergeCell ref="A8:K8"/>
    <mergeCell ref="H9:I9"/>
    <mergeCell ref="J9:K9"/>
    <mergeCell ref="A9:A11"/>
    <mergeCell ref="B9:B11"/>
    <mergeCell ref="C9:C11"/>
    <mergeCell ref="D9:E9"/>
    <mergeCell ref="F9:G9"/>
    <mergeCell ref="D10:E10"/>
    <mergeCell ref="F10:G10"/>
  </mergeCells>
  <printOptions horizontalCentered="1" verticalCentered="1"/>
  <pageMargins left="0" right="0" top="0" bottom="0" header="0" footer="0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 Bis.1</vt:lpstr>
      <vt:lpstr>Bis.2</vt:lpstr>
      <vt:lpstr>Bis.3</vt:lpstr>
      <vt:lpstr>Bis.4</vt:lpstr>
      <vt:lpstr>Bis.5</vt:lpstr>
      <vt:lpstr>' Bis.1'!Print_Area</vt:lpstr>
      <vt:lpstr>Bis.2!Print_Area</vt:lpstr>
      <vt:lpstr>Bis.3!Print_Area</vt:lpstr>
      <vt:lpstr>Bis.4!Print_Area</vt:lpstr>
      <vt:lpstr>Bis.5!Print_Area</vt:lpstr>
      <vt:lpstr>' Bis.1'!Print_Titles</vt:lpstr>
      <vt:lpstr>Bis.2!Print_Titles</vt:lpstr>
      <vt:lpstr>Bis.4!Print_Titles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</dc:creator>
  <cp:lastModifiedBy>cionca.terezia</cp:lastModifiedBy>
  <cp:lastPrinted>2020-02-17T12:05:29Z</cp:lastPrinted>
  <dcterms:created xsi:type="dcterms:W3CDTF">2020-02-05T09:28:16Z</dcterms:created>
  <dcterms:modified xsi:type="dcterms:W3CDTF">2020-02-17T15:39:47Z</dcterms:modified>
</cp:coreProperties>
</file>